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167" documentId="120_S{2AC9BD13-BADA-5192-A53E-5A8FF88502F6}" xr6:coauthVersionLast="47" xr6:coauthVersionMax="47" xr10:uidLastSave="{088CD49B-37C7-4E78-861F-A09F19FF40DB}"/>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3" i="4"/>
  <c r="B4" i="4"/>
  <c r="B5" i="4"/>
  <c r="B6" i="4"/>
  <c r="B7" i="4"/>
  <c r="B8" i="4"/>
  <c r="B9" i="4"/>
  <c r="L18" i="5"/>
  <c r="J18" i="5"/>
  <c r="I18" i="5"/>
  <c r="B18" i="5"/>
  <c r="G3" i="9"/>
  <c r="G4" i="9"/>
  <c r="G5" i="9"/>
  <c r="G6" i="9"/>
  <c r="G7" i="9"/>
  <c r="I3" i="9"/>
  <c r="I4" i="9"/>
  <c r="I5" i="9"/>
  <c r="D5" i="3"/>
  <c r="D6"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9" i="3"/>
  <c r="L3" i="4"/>
  <c r="L4"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G4" i="4"/>
  <c r="I4" i="4"/>
  <c r="J4" i="4"/>
  <c r="G5" i="4"/>
  <c r="I5" i="4"/>
  <c r="J5" i="4"/>
  <c r="L5" i="4"/>
  <c r="G6" i="4"/>
  <c r="I6" i="4"/>
  <c r="J6" i="4"/>
  <c r="L6" i="4"/>
  <c r="G7" i="4"/>
  <c r="I7" i="4"/>
  <c r="J7" i="4"/>
  <c r="L7" i="4"/>
  <c r="G8" i="4"/>
  <c r="I8" i="4"/>
  <c r="J8" i="4"/>
  <c r="L8"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<sst xmlns="http://schemas.openxmlformats.org/spreadsheetml/2006/main" count="180282" uniqueCount="39128">
  <si>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</si>
  <si>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</si>
  <si>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</si>
  <si>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</si>
  <si>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</si>
  <si>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</si>
  <si>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</si>
  <si>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</si>
  <si>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</si>
  <si>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</si>
  <si>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</si>
  <si>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</si>
  <si>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</si>
  <si>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</si>
  <si>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</si>
  <si>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</si>
  <si>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</si>
  <si>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</si>
  <si>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</si>
  <si>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</si>
  <si>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</si>
  <si>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</si>
  <si>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</si>
  <si>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</si>
  <si>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</si>
  <si>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</si>
  <si>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</si>
  <si>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</si>
  <si>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</si>
  <si>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</si>
  <si>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</si>
  <si>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</si>
  <si>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</si>
  <si>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</si>
  <si>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</si>
  <si>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</si>
  <si>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</si>
  <si>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</si>
  <si>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</si>
  <si>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</si>
  <si>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</si>
  <si>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</si>
  <si>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</si>
  <si>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</si>
  <si>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</si>
  <si>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</si>
  <si>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</si>
  <si>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</si>
  <si>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</si>
  <si>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</si>
  <si>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</si>
  <si>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</si>
  <si>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</si>
  <si>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</si>
  <si>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</si>
  <si>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</si>
  <si>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</si>
  <si>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</si>
  <si>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</si>
  <si>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</si>
  <si>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</si>
  <si>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</si>
  <si>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</si>
  <si>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</si>
  <si>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</si>
  <si>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</si>
  <si>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</si>
  <si>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</si>
  <si>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</si>
  <si>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</si>
  <si>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</si>
  <si>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</si>
  <si>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</si>
  <si>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</si>
  <si>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</si>
  <si>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</si>
  <si>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</si>
  <si>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</si>
  <si>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</si>
  <si>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</si>
  <si>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</si>
  <si>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</si>
  <si>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</si>
  <si>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</si>
  <si>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</si>
  <si>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</si>
  <si>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</si>
  <si>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</si>
  <si>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</si>
  <si>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</si>
  <si>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</si>
  <si>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</si>
  <si>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</si>
  <si>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</si>
  <si>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</si>
  <si>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</si>
  <si>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</si>
  <si>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</si>
  <si>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</si>
  <si>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</si>
  <si>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</si>
  <si>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</si>
  <si>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</si>
  <si>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</si>
  <si>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</si>
  <si>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</si>
  <si>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</si>
  <si>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</si>
  <si>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</si>
  <si>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</si>
  <si>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</si>
  <si>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</si>
  <si>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</si>
  <si>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</si>
  <si>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</si>
  <si>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</si>
  <si>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</si>
  <si>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</si>
  <si>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</si>
  <si>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</si>
  <si>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</si>
  <si>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</si>
  <si>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</si>
  <si>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</si>
  <si>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</si>
  <si>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</si>
  <si>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</si>
  <si>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</si>
  <si>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</si>
  <si>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</si>
  <si>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</si>
  <si>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</si>
  <si>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</si>
  <si>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</si>
  <si>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</si>
  <si>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</si>
  <si>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</si>
  <si>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</si>
  <si>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</si>
  <si>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</si>
  <si>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</si>
  <si>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</si>
  <si>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</si>
  <si>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</si>
  <si>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</si>
  <si>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</si>
  <si>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</si>
  <si>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</si>
  <si>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</si>
  <si>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</si>
  <si>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</si>
  <si>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</si>
  <si>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</si>
  <si>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</si>
  <si>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</si>
  <si>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</si>
  <si>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</si>
  <si>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</si>
  <si>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</si>
  <si>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</si>
  <si>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</si>
  <si>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</si>
  <si>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</si>
  <si>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</si>
  <si>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</si>
  <si>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</si>
  <si>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</si>
  <si>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</si>
  <si>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</si>
  <si>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</si>
  <si>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</si>
  <si>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</si>
  <si>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</si>
  <si>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</si>
  <si>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</si>
  <si>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</si>
  <si>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</si>
  <si>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</si>
  <si>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</si>
  <si>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</si>
  <si>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</si>
  <si>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</si>
  <si>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</si>
  <si>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</si>
  <si>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</si>
  <si>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</si>
  <si>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</si>
  <si>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</si>
  <si>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</si>
  <si>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</si>
  <si>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</si>
  <si>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</si>
  <si>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</si>
  <si>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</si>
  <si>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</si>
  <si>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</si>
  <si>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</si>
  <si>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</si>
  <si>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</si>
  <si>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</si>
  <si>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</si>
  <si>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</si>
  <si>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</si>
  <si>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</si>
  <si>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</si>
  <si>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</si>
  <si>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</si>
  <si>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</si>
  <si>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</si>
  <si>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</si>
  <si>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</si>
  <si>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</si>
  <si>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</si>
  <si>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</si>
  <si>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</si>
  <si>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</si>
  <si>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</si>
  <si>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</si>
  <si>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</si>
  <si>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</si>
  <si>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</si>
  <si>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</si>
  <si>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</si>
  <si>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</si>
  <si>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</si>
  <si>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</si>
  <si>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</si>
  <si>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</si>
  <si>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</si>
  <si>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</si>
  <si>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</si>
  <si>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</si>
  <si>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</si>
  <si>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</si>
  <si>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</si>
  <si>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</si>
  <si>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</si>
  <si>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</si>
  <si>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</si>
  <si>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</si>
  <si>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</si>
  <si>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</si>
  <si>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</si>
  <si>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</si>
  <si>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</si>
  <si>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</si>
  <si>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</si>
  <si>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</si>
  <si>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</si>
  <si>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</si>
  <si>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</si>
  <si>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</si>
  <si>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</si>
  <si>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</si>
  <si>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</si>
  <si>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</si>
  <si>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</si>
  <si>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</si>
  <si>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</si>
  <si>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</si>
  <si>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</si>
  <si>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</si>
  <si>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</si>
  <si>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</si>
  <si>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</si>
  <si>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</si>
  <si>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</si>
  <si>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</si>
  <si>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</si>
  <si>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</si>
  <si>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</si>
  <si>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</si>
  <si>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</si>
  <si>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</si>
  <si>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</si>
  <si>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</si>
  <si>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</si>
  <si>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</si>
  <si>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</si>
  <si>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</si>
  <si>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</si>
  <si>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</si>
  <si>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</si>
  <si>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</si>
  <si>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</si>
  <si>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</si>
  <si>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</si>
  <si>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</si>
  <si>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</si>
  <si>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</si>
  <si>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</si>
  <si>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</si>
  <si>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</si>
  <si>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</si>
  <si>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</si>
  <si>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</si>
  <si>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</si>
  <si>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</si>
  <si>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</si>
  <si>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</si>
  <si>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</si>
  <si>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</si>
  <si>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</si>
  <si>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</si>
  <si>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</si>
  <si>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</si>
  <si>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</si>
  <si>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</si>
  <si>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</si>
  <si>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</si>
  <si>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</si>
  <si>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</si>
  <si>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</si>
  <si>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</si>
  <si>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</si>
  <si>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</si>
  <si>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</si>
  <si>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</si>
  <si>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</si>
  <si>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</si>
  <si>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</si>
  <si>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</si>
  <si>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</si>
  <si>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</si>
  <si>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</si>
  <si>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</si>
  <si>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</si>
  <si>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</si>
  <si>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</si>
  <si>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</si>
  <si>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</si>
  <si>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</si>
  <si>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</si>
  <si>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</si>
  <si>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</si>
  <si>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</si>
  <si>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</si>
  <si>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</si>
  <si>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</si>
  <si>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</si>
  <si>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</si>
  <si>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</si>
  <si>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</si>
  <si>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</si>
  <si>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</si>
  <si>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</si>
  <si>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</si>
  <si>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</si>
  <si>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</si>
  <si>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</si>
  <si>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</si>
  <si>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</si>
  <si>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</si>
  <si>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</si>
  <si>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</si>
  <si>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</si>
  <si>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</si>
  <si>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</si>
  <si>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</si>
  <si>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</si>
  <si>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</si>
  <si>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</si>
  <si>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</si>
  <si>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</si>
  <si>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</si>
  <si>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</si>
  <si>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</si>
  <si>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</si>
  <si>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</si>
  <si>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</si>
  <si>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</si>
  <si>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</si>
  <si>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</si>
  <si>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</si>
  <si>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</si>
  <si>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</si>
  <si>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</si>
  <si>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</si>
  <si>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</si>
  <si>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</si>
  <si>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</si>
  <si>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</si>
  <si>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</si>
  <si>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</si>
  <si>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</si>
  <si>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</si>
  <si>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</si>
  <si>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</si>
  <si>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</si>
  <si>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</si>
  <si>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</si>
  <si>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</si>
  <si>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</si>
  <si>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</si>
  <si>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</si>
  <si>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</si>
  <si>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</si>
  <si>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</si>
  <si>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</si>
  <si>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</si>
  <si>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</si>
  <si>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</si>
  <si>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</si>
  <si>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</si>
  <si>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</si>
  <si>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</si>
  <si>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</si>
  <si>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</si>
  <si>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</si>
  <si>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</si>
  <si>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</si>
  <si>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</si>
  <si>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</si>
  <si>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</si>
  <si>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</si>
  <si>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</si>
  <si>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</si>
  <si>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</si>
  <si>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</si>
  <si>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</si>
  <si>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</si>
  <si>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</si>
  <si>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</si>
  <si>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</si>
  <si>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</si>
  <si>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</si>
  <si>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</si>
  <si>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</si>
  <si>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</si>
  <si>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</si>
  <si>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</si>
  <si>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</si>
  <si>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</si>
  <si>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</si>
  <si>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</si>
  <si>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</si>
  <si>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</si>
  <si>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</si>
  <si>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</si>
  <si>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</si>
  <si>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</si>
  <si>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</si>
  <si>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</si>
  <si>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</si>
  <si>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</si>
  <si>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</si>
  <si>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</si>
  <si>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</si>
  <si>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</si>
  <si>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</si>
  <si>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</si>
  <si>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</si>
  <si>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</si>
  <si>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</si>
  <si>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</si>
  <si>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</si>
  <si>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</si>
  <si>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</si>
  <si>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</si>
  <si>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</si>
  <si>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</si>
  <si>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</si>
  <si>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</si>
  <si>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</si>
  <si>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</si>
  <si>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</si>
  <si>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</si>
  <si>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</si>
  <si>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</si>
  <si>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</si>
  <si>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</si>
  <si>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</si>
  <si>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</si>
  <si>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</si>
  <si>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</si>
  <si>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</si>
  <si>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</si>
  <si>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</si>
  <si>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</si>
  <si>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</si>
  <si>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</si>
  <si>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</si>
  <si>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</si>
  <si>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</si>
  <si>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</si>
  <si>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</si>
  <si>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</si>
  <si>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</si>
  <si>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</si>
  <si>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</si>
  <si>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</si>
  <si>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</si>
  <si>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</si>
  <si>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</si>
  <si>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</si>
  <si>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</si>
  <si>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</si>
  <si>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</si>
  <si>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</si>
  <si>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</si>
  <si>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</si>
  <si>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</si>
  <si>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</si>
  <si>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</si>
  <si>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</si>
  <si>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</si>
  <si>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</si>
  <si>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</si>
  <si>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</si>
  <si>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</si>
  <si>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</si>
  <si>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</si>
  <si>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</si>
  <si>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</si>
  <si>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</si>
  <si>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</si>
  <si>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</si>
  <si>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</si>
  <si>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</si>
  <si>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</si>
  <si>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</si>
  <si>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</si>
  <si>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</si>
  <si>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</si>
  <si>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</si>
  <si>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</si>
  <si>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</si>
  <si>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</si>
  <si>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</si>
  <si>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</si>
  <si>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</si>
  <si>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</si>
  <si>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</si>
  <si>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</si>
  <si>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</si>
  <si>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</si>
  <si>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</si>
  <si>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</si>
  <si>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</si>
  <si>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</si>
  <si>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</si>
  <si>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</si>
  <si>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</si>
  <si>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</si>
  <si>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</si>
  <si>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</si>
  <si>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</si>
  <si>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</si>
  <si>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</si>
  <si>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</si>
  <si>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</si>
  <si>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</si>
  <si>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</si>
  <si>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</si>
  <si>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</si>
  <si>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</si>
  <si>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</si>
  <si>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</si>
  <si>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</si>
  <si>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</si>
  <si>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</si>
  <si>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</si>
  <si>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</si>
  <si>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</si>
  <si>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</si>
  <si>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</si>
  <si>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</si>
  <si>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</si>
  <si>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</si>
  <si>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</si>
  <si>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</si>
  <si>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</si>
  <si>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</si>
  <si>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</si>
  <si>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</si>
  <si>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</si>
  <si>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</si>
  <si>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</si>
  <si>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</si>
  <si>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</si>
  <si>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</si>
  <si>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</si>
  <si>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</si>
  <si>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</si>
  <si>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</si>
  <si>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</si>
  <si>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</si>
  <si>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</si>
  <si>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</si>
  <si>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</si>
  <si>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</si>
  <si>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</si>
  <si>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</si>
  <si>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</si>
  <si>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</si>
  <si>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</si>
  <si>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</si>
  <si>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</si>
  <si>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</si>
  <si>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</si>
  <si>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</si>
  <si>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</si>
  <si>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</si>
  <si>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</si>
  <si>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</si>
  <si>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</si>
  <si>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</si>
  <si>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</si>
  <si>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</si>
  <si>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</si>
  <si>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</si>
  <si>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</si>
  <si>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</si>
  <si>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</si>
  <si>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</si>
  <si>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</si>
  <si>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</si>
  <si>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</si>
  <si>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</si>
  <si>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</si>
  <si>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</si>
  <si>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</si>
  <si>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</si>
  <si>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</si>
  <si>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</si>
  <si>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</si>
  <si>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</si>
  <si>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</si>
  <si>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</si>
  <si>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</si>
  <si>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</si>
  <si>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</si>
  <si>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</si>
  <si>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</si>
  <si>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</si>
  <si>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</si>
  <si>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</si>
  <si>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</si>
  <si>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</si>
  <si>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</si>
  <si>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</si>
  <si>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</si>
  <si>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</si>
  <si>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</si>
  <si>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</si>
  <si>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</si>
  <si>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</si>
  <si>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</si>
  <si>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</si>
  <si>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</si>
  <si>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</si>
  <si>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</si>
  <si>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</si>
  <si>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</si>
  <si>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</si>
  <si>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</si>
  <si>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</si>
  <si>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</si>
  <si>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</si>
  <si>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</si>
  <si>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</si>
  <si>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</si>
  <si>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</si>
  <si>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</si>
  <si>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</si>
  <si>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</si>
  <si>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</si>
  <si>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</si>
  <si>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</si>
  <si>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</si>
  <si>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</si>
  <si>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</si>
  <si>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</si>
  <si>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</si>
  <si>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</si>
  <si>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</si>
  <si>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</si>
  <si>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</si>
  <si>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</si>
  <si>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</si>
  <si>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</si>
  <si>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</si>
  <si>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</si>
  <si>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</si>
  <si>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</si>
  <si>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</si>
  <si>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</si>
  <si>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</si>
  <si>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</si>
  <si>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</si>
  <si>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</si>
  <si>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</si>
  <si>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</si>
  <si>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</si>
  <si>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</si>
  <si>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</si>
  <si>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</si>
  <si>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</si>
  <si>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</si>
  <si>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</si>
  <si>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</si>
  <si>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</si>
  <si>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</si>
  <si>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</si>
  <si>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</si>
  <si>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</si>
  <si>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</si>
  <si>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</si>
  <si>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</si>
  <si>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</si>
  <si>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</si>
  <si>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</si>
  <si>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</si>
  <si>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</si>
  <si>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</si>
  <si>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</si>
  <si>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</si>
  <si>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</si>
  <si>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</si>
  <si>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</si>
  <si>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</si>
  <si>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</si>
  <si>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</si>
  <si>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</si>
  <si>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</si>
  <si>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</si>
  <si>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</si>
  <si>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</si>
  <si>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</si>
  <si>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</si>
  <si>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</si>
  <si>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</si>
  <si>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</si>
  <si>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</si>
  <si>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</si>
  <si>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</si>
  <si>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</si>
  <si>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</si>
  <si>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</si>
  <si>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</si>
  <si>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</si>
  <si>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</si>
  <si>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</si>
  <si>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</si>
  <si>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</si>
  <si>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</si>
  <si>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</si>
  <si>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</si>
  <si>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</si>
  <si>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</si>
  <si>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</si>
  <si>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</si>
  <si>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</si>
  <si>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</si>
  <si>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</si>
  <si>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</si>
  <si>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</si>
  <si>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</si>
  <si>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</si>
  <si>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</si>
  <si>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</si>
  <si>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</si>
  <si>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</si>
  <si>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</si>
  <si>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</si>
  <si>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</si>
  <si>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</si>
  <si>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</si>
  <si>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</si>
  <si>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</si>
  <si>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</si>
  <si>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</si>
  <si>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</si>
  <si>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</si>
  <si>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</si>
  <si>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</si>
  <si>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</si>
  <si>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</si>
  <si>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</si>
  <si>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</si>
  <si>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</si>
  <si>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</si>
  <si>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</si>
  <si>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</si>
  <si>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</si>
  <si>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</si>
  <si>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</si>
  <si>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</si>
  <si>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</si>
  <si>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</si>
  <si>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</si>
  <si>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</si>
  <si>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</si>
  <si>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</si>
  <si>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</si>
  <si>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</si>
  <si>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</si>
  <si>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</si>
  <si>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</si>
  <si>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</si>
  <si>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</si>
  <si>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</si>
  <si>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</si>
  <si>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</si>
  <si>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</si>
  <si>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</si>
  <si>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</si>
  <si>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</si>
  <si>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</si>
  <si>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</si>
  <si>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</si>
  <si>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</si>
  <si>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</si>
  <si>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</si>
  <si>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</si>
  <si>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</si>
  <si>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</si>
  <si>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</si>
  <si>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</si>
  <si>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</si>
  <si>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</si>
  <si>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</si>
  <si>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</si>
  <si>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</si>
  <si>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</si>
  <si>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</si>
  <si>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</si>
  <si>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</si>
  <si>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</si>
  <si>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</si>
  <si>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</si>
  <si>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</si>
  <si>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</si>
  <si>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</si>
  <si>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</si>
  <si>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</si>
  <si>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</si>
  <si>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</si>
  <si>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</si>
  <si>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</si>
  <si>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</si>
  <si>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</si>
  <si>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</si>
  <si>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</si>
  <si>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</si>
  <si>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</si>
  <si>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</si>
  <si>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</si>
  <si>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</si>
  <si>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</si>
  <si>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</si>
  <si>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</si>
  <si>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</si>
  <si>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</si>
  <si>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</si>
  <si>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</si>
  <si>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</si>
  <si>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</si>
  <si>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</si>
  <si>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</si>
  <si>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</si>
  <si>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</si>
  <si>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</si>
  <si>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</si>
  <si>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</si>
  <si>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</si>
  <si>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</si>
  <si>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</si>
  <si>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</si>
  <si>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</si>
  <si>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</si>
  <si>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</si>
  <si>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</si>
  <si>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</si>
  <si>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</si>
  <si>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</si>
  <si>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</si>
  <si>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</si>
  <si>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</si>
  <si>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</si>
  <si>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</si>
  <si>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</si>
  <si>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</si>
  <si>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</si>
  <si>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</si>
  <si>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</si>
  <si>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</si>
  <si>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</si>
  <si>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</si>
  <si>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</si>
  <si>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</si>
  <si>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</si>
  <si>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</si>
  <si>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</si>
  <si>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</si>
  <si>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</si>
  <si>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</si>
  <si>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</si>
  <si>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</si>
  <si>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</si>
  <si>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</si>
  <si>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</si>
  <si>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</si>
  <si>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</si>
  <si>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</si>
  <si>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</si>
  <si>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</si>
  <si>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</si>
  <si>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</si>
  <si>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</si>
  <si>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</si>
  <si>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</si>
  <si>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</si>
  <si>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</si>
  <si>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</si>
  <si>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</si>
  <si>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</si>
  <si>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</si>
  <si>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</si>
  <si>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</si>
  <si>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</si>
  <si>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</si>
  <si>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</si>
  <si>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</si>
  <si>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</si>
  <si>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</si>
  <si>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</si>
  <si>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</si>
  <si>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</si>
  <si>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</si>
  <si>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</si>
  <si>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</si>
  <si>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</si>
  <si>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</si>
  <si>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</si>
  <si>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</si>
  <si>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</si>
  <si>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</si>
  <si>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</si>
  <si>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</si>
  <si>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</si>
  <si>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</si>
  <si>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</si>
  <si>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</si>
  <si>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</si>
  <si>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</si>
  <si>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</si>
  <si>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</si>
  <si>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</si>
  <si>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</si>
  <si>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</si>
  <si>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</si>
  <si>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</si>
  <si>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</si>
  <si>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</si>
  <si>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</si>
  <si>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</si>
  <si>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</si>
  <si>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</si>
  <si>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</si>
  <si>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</si>
  <si>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</si>
  <si>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</si>
  <si>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</si>
  <si>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</si>
  <si>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</si>
  <si>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</si>
  <si>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</si>
  <si>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</si>
  <si>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</si>
  <si>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</si>
  <si>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</si>
  <si>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</si>
  <si>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</si>
  <si>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</si>
  <si>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</si>
  <si>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</si>
  <si>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</si>
  <si>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</si>
  <si>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</si>
  <si>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</si>
  <si>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</si>
  <si>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</si>
  <si>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</si>
  <si>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</si>
  <si>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</si>
  <si>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</si>
  <si>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</si>
  <si>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</si>
  <si>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</si>
  <si>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</si>
  <si>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</si>
  <si>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</si>
  <si>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</si>
  <si>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</si>
  <si>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</si>
  <si>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</si>
  <si>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</si>
  <si>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</si>
  <si>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</si>
  <si>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</si>
  <si>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</si>
  <si>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</si>
  <si>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</si>
  <si>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</si>
  <si>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</si>
  <si>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</si>
  <si>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</si>
  <si>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</si>
  <si>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</si>
  <si>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</si>
  <si>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</si>
  <si>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</si>
  <si>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</si>
  <si>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</si>
  <si>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</si>
  <si>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</si>
  <si>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</si>
  <si>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</si>
  <si>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</si>
  <si>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</si>
  <si>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</si>
  <si>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</si>
  <si>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</si>
  <si>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</si>
  <si>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</si>
  <si>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</si>
  <si>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</si>
  <si>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</si>
  <si>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</si>
  <si>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</si>
  <si>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</si>
  <si>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</si>
  <si>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</si>
  <si>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</si>
  <si>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</si>
  <si>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</si>
  <si>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</si>
  <si>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</si>
  <si>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</si>
  <si>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</si>
  <si>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</si>
  <si>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</si>
  <si>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</si>
  <si>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</si>
  <si>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</si>
  <si>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</si>
  <si>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</si>
  <si>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</si>
  <si>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</si>
  <si>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</si>
  <si>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</si>
  <si>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</si>
  <si>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</si>
  <si>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</si>
  <si>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</si>
  <si>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</si>
  <si>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</si>
  <si>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</si>
  <si>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</si>
  <si>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</si>
  <si>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</si>
  <si>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</si>
  <si>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</si>
  <si>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</si>
  <si>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</si>
  <si>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</si>
  <si>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</si>
  <si>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</si>
  <si>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</si>
  <si>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</si>
  <si>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</si>
  <si>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</si>
  <si>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</si>
  <si>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</si>
  <si>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</si>
  <si>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</si>
  <si>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</si>
  <si>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</si>
  <si>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</si>
  <si>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</si>
  <si>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</si>
  <si>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</si>
  <si>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</si>
  <si>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</si>
  <si>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</si>
  <si>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</si>
  <si>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</si>
  <si>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</si>
  <si>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</si>
  <si>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</si>
  <si>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</si>
  <si>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</si>
  <si>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</si>
  <si>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</si>
  <si>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</si>
  <si>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</si>
  <si>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</si>
  <si>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</si>
  <si>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</si>
  <si>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</si>
  <si>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</si>
  <si>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</si>
  <si>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</si>
  <si>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</si>
  <si>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</si>
  <si>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</si>
  <si>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</si>
  <si>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</si>
  <si>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</si>
  <si>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</si>
  <si>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</si>
  <si>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</si>
  <si>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</si>
  <si>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</si>
  <si>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</si>
  <si>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</si>
  <si>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</si>
  <si>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</si>
  <si>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</si>
  <si>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</si>
  <si>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</si>
  <si>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</si>
  <si>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</si>
  <si>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</si>
  <si>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</si>
  <si>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</si>
  <si>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</si>
  <si>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</si>
  <si>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</si>
  <si>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</si>
  <si>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</si>
  <si>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</si>
  <si>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</si>
  <si>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</si>
  <si>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</si>
  <si>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</si>
  <si>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</si>
  <si>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</si>
  <si>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</si>
  <si>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</si>
  <si>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</si>
  <si>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</si>
  <si>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</si>
  <si>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</si>
  <si>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</si>
  <si>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</si>
  <si>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</si>
  <si>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</si>
  <si>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</si>
  <si>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</si>
  <si>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</si>
  <si>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</si>
  <si>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</si>
  <si>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</si>
  <si>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</si>
  <si>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</si>
  <si>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</si>
  <si>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</si>
  <si>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</si>
  <si>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</si>
  <si>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</si>
  <si>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</si>
  <si>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</si>
  <si>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</si>
  <si>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</si>
  <si>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</si>
  <si>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</si>
  <si>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</si>
  <si>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</si>
  <si>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</si>
  <si>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</si>
  <si>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</si>
  <si>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</si>
  <si>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</si>
  <si>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</si>
  <si>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</si>
  <si>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</si>
  <si>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</si>
  <si>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</si>
  <si>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</si>
  <si>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</si>
  <si>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</si>
  <si>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</si>
  <si>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</si>
  <si>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</si>
  <si>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</si>
  <si>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</si>
  <si>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</si>
  <si>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</si>
  <si>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</si>
  <si>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</si>
  <si>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</si>
  <si>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</si>
  <si>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</si>
  <si>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</si>
  <si>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</si>
  <si>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</si>
  <si>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</si>
  <si>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</si>
  <si>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</si>
  <si>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</si>
  <si>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</si>
  <si>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</si>
  <si>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</si>
  <si>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</si>
  <si>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</si>
  <si>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</si>
  <si>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</si>
  <si>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</si>
  <si>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</si>
  <si>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</si>
  <si>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</si>
  <si>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</si>
  <si>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</si>
  <si>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</si>
  <si>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</si>
  <si>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</si>
  <si>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</si>
  <si>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</si>
  <si>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</si>
  <si>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</si>
  <si>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</si>
  <si>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</si>
  <si>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</si>
  <si>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</si>
  <si>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</si>
  <si>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</si>
  <si>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</si>
  <si>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</si>
  <si>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</si>
  <si>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</si>
  <si>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</si>
  <si>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</si>
  <si>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</si>
  <si>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</si>
  <si>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</si>
  <si>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</si>
  <si>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</si>
  <si>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</si>
  <si>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</si>
  <si>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</si>
  <si>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</si>
  <si>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</si>
  <si>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</si>
  <si>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</si>
  <si>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</si>
  <si>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</si>
  <si>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</si>
  <si>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</si>
  <si>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</si>
  <si>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</si>
  <si>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</si>
  <si>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</si>
  <si>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</si>
  <si>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</si>
  <si>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</si>
  <si>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</si>
  <si>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</si>
  <si>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</si>
  <si>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</si>
  <si>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</si>
  <si>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</si>
  <si>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</si>
  <si>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</si>
  <si>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</si>
  <si>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</si>
  <si>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</si>
  <si>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</si>
  <si>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</si>
  <si>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</si>
  <si>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</si>
  <si>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</si>
  <si>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</si>
  <si>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</si>
  <si>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</si>
  <si>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</si>
  <si>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</si>
  <si>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</si>
  <si>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</si>
  <si>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</si>
  <si>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</si>
  <si>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</si>
  <si>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</si>
  <si>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</si>
  <si>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</si>
  <si>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</si>
  <si>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</si>
  <si>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</si>
  <si>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</si>
  <si>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</si>
  <si>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</si>
  <si>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</si>
  <si>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</si>
  <si>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</si>
  <si>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</si>
  <si>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</si>
  <si>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</si>
  <si>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</si>
  <si>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</si>
  <si>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</si>
  <si>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</si>
  <si>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</si>
  <si>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</si>
  <si>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</si>
  <si>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</si>
  <si>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</si>
  <si>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</si>
  <si>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</si>
  <si>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</si>
  <si>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</si>
  <si>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</si>
  <si>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</si>
  <si>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</si>
  <si>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</si>
  <si>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</si>
  <si>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</si>
  <si>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</si>
  <si>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</si>
  <si>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</si>
  <si>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</si>
  <si>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</si>
  <si>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</si>
  <si>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</si>
  <si>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</si>
  <si>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</si>
  <si>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</si>
  <si>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</si>
  <si>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</si>
  <si>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</si>
  <si>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</si>
  <si>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</si>
  <si>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</si>
  <si>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</si>
  <si>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</si>
  <si>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</si>
  <si>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</si>
  <si>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</si>
  <si>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</si>
  <si>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</si>
  <si>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</si>
  <si>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</si>
  <si>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</si>
  <si>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</si>
  <si>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</si>
  <si>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</si>
  <si>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</si>
  <si>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</si>
  <si>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</si>
  <si>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</si>
  <si>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</si>
  <si>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</si>
  <si>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</si>
  <si>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</si>
  <si>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</si>
  <si>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</si>
  <si>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</si>
  <si>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</si>
  <si>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</si>
  <si>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</si>
  <si>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</si>
  <si>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</si>
  <si>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</si>
  <si>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</si>
  <si>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</si>
  <si>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</si>
  <si>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</si>
  <si>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</si>
  <si>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</si>
  <si>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</si>
  <si>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</si>
  <si>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</si>
  <si>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</si>
  <si>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</si>
  <si>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</si>
  <si>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</si>
  <si>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</si>
  <si>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</si>
  <si>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</si>
  <si>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</si>
  <si>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</si>
  <si>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</si>
  <si>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</si>
  <si>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</si>
  <si>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</si>
  <si>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</si>
  <si>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</si>
  <si>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</si>
  <si>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</si>
  <si>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</si>
  <si>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</si>
  <si>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</si>
  <si>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</si>
  <si>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</si>
  <si>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</si>
  <si>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</si>
  <si>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</si>
  <si>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</si>
  <si>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</si>
  <si>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</si>
  <si>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</si>
  <si>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</si>
  <si>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</si>
  <si>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</si>
  <si>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</si>
  <si>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</si>
  <si>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</si>
  <si>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</si>
  <si>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</si>
  <si>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</si>
  <si>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</si>
  <si>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</si>
  <si>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</si>
  <si>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</si>
  <si>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</si>
  <si>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</si>
  <si>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</si>
  <si>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</si>
  <si>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</si>
  <si>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</si>
  <si>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</si>
  <si>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</si>
  <si>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</si>
  <si>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</si>
  <si>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</si>
  <si>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</si>
  <si>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</si>
  <si>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</si>
  <si>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</si>
  <si>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</si>
  <si>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</si>
  <si>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</si>
  <si>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</si>
  <si>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</si>
  <si>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</si>
  <si>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</si>
  <si>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</si>
  <si>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</si>
  <si>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</si>
  <si>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</si>
  <si>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</si>
  <si>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</si>
  <si>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</si>
  <si>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</si>
  <si>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</si>
  <si>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</si>
  <si>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</si>
  <si>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</si>
  <si>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</si>
  <si>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</si>
  <si>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</si>
  <si>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</si>
  <si>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</si>
  <si>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</si>
  <si>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</si>
  <si>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</si>
  <si>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</si>
  <si>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</si>
  <si>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</si>
  <si>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</si>
  <si>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</si>
  <si>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</si>
  <si>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</si>
  <si>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</si>
  <si>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</si>
  <si>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</si>
  <si>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</si>
  <si>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</si>
  <si>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</si>
  <si>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</si>
  <si>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</si>
  <si>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</si>
  <si>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</si>
  <si>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</si>
  <si>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</si>
  <si>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</si>
  <si>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</si>
  <si>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</si>
  <si>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</si>
  <si>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</si>
  <si>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</si>
  <si>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</si>
  <si>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</si>
  <si>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</si>
  <si>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</si>
  <si>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</si>
  <si>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</si>
  <si>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</si>
  <si>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</si>
  <si>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</si>
  <si>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</si>
  <si>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</si>
  <si>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</si>
  <si>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</si>
  <si>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</si>
  <si>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</si>
  <si>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</si>
  <si>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</si>
  <si>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</si>
  <si>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</si>
  <si>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</si>
  <si>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</si>
  <si>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</si>
  <si>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</si>
  <si>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</si>
  <si>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</si>
  <si>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</si>
  <si>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</si>
  <si>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</si>
  <si>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</si>
  <si>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</si>
  <si>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</si>
  <si>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</si>
  <si>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</si>
  <si>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</si>
  <si>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</si>
  <si>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</si>
  <si>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</si>
  <si>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</si>
  <si>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</si>
  <si>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</si>
  <si>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</si>
  <si>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</si>
  <si>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</si>
  <si>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</si>
  <si>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</si>
  <si>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</si>
  <si>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</si>
  <si>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</si>
  <si>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</si>
  <si>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</si>
  <si>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</si>
  <si>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</si>
  <si>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</si>
  <si>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</si>
  <si>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</si>
  <si>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</si>
  <si>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</si>
  <si>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</si>
  <si>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</si>
  <si>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</si>
  <si>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</si>
  <si>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</si>
  <si>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</si>
  <si>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</si>
  <si>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</si>
  <si>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</si>
  <si>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</si>
  <si>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</si>
  <si>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</si>
  <si>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</si>
  <si>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</si>
  <si>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</si>
  <si>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</si>
  <si>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</si>
  <si>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</si>
  <si>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</si>
  <si>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</si>
  <si>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</si>
  <si>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</si>
  <si>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</si>
  <si>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</si>
  <si>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</si>
  <si>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</si>
  <si>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</si>
  <si>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</si>
  <si>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</si>
  <si>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</si>
  <si>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</si>
  <si>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</si>
  <si>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</si>
  <si>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</si>
  <si>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</si>
  <si>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</si>
  <si>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</si>
  <si>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</si>
  <si>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</si>
  <si>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</si>
  <si>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</si>
  <si>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</si>
  <si>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</si>
  <si>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</si>
  <si>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</si>
  <si>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</si>
  <si>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</si>
  <si>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</si>
  <si>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</si>
  <si>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</si>
  <si>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</si>
  <si>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</si>
  <si>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</si>
  <si>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</si>
  <si>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</si>
  <si>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</si>
  <si>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</si>
  <si>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</si>
  <si>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</si>
  <si>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</si>
  <si>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</si>
  <si>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</si>
  <si>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</si>
  <si>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</si>
  <si>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</si>
  <si>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</si>
  <si>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</si>
  <si>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</si>
  <si>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</si>
  <si>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</si>
  <si>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</si>
  <si>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</si>
  <si>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</si>
  <si>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</si>
  <si>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</si>
  <si>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</si>
  <si>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</si>
  <si>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</si>
  <si>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</si>
  <si>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</si>
  <si>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</si>
  <si>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</si>
  <si>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</si>
  <si>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</si>
  <si>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</si>
  <si>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</si>
  <si>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</si>
  <si>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</si>
  <si>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</si>
  <si>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</si>
  <si>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</si>
  <si>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</si>
  <si>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</si>
  <si>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</si>
  <si>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</si>
  <si>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</si>
  <si>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</si>
  <si>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</si>
  <si>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</si>
  <si>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</si>
  <si>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</si>
  <si>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</si>
  <si>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</si>
  <si>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</si>
  <si>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</si>
  <si>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</si>
  <si>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</si>
  <si>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</si>
  <si>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</si>
  <si>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</si>
  <si>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</si>
  <si>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</si>
  <si>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</si>
  <si>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</si>
  <si>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</si>
  <si>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</si>
  <si>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</si>
  <si>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</si>
  <si>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</si>
  <si>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</si>
  <si>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</si>
  <si>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</si>
  <si>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</si>
  <si>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</si>
  <si>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</si>
  <si>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</si>
  <si>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</si>
  <si>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</si>
  <si>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</si>
  <si>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</si>
  <si>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</si>
  <si>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</si>
  <si>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</si>
  <si>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</si>
  <si>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</si>
  <si>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</si>
  <si>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</si>
  <si>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</si>
  <si>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</si>
  <si>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</si>
  <si>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</si>
  <si>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</si>
  <si>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</si>
  <si>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</si>
  <si>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</si>
  <si>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</si>
  <si>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</si>
  <si>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</si>
  <si>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</si>
  <si>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</si>
  <si>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</si>
  <si>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</si>
  <si>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</si>
  <si>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</si>
  <si>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</si>
  <si>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</si>
  <si>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</si>
  <si>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</si>
  <si>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</si>
  <si>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</si>
  <si>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</si>
  <si>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</si>
  <si>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</si>
  <si>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</si>
  <si>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</si>
  <si>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</si>
  <si>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</si>
  <si>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</si>
  <si>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</si>
  <si>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</si>
  <si>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</si>
  <si>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</si>
  <si>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</si>
  <si>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</si>
  <si>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</si>
  <si>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</si>
  <si>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</si>
  <si>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</si>
  <si>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</si>
  <si>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</si>
  <si>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</si>
  <si>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</si>
  <si>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</si>
  <si>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</si>
  <si>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</si>
  <si>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</si>
  <si>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</si>
  <si>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</si>
  <si>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</si>
  <si>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</si>
  <si>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</si>
  <si>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</si>
  <si>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</si>
  <si>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</si>
  <si>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</si>
  <si>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</si>
  <si>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</si>
  <si>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</si>
  <si>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</si>
  <si>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</si>
  <si>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</si>
  <si>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</si>
  <si>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</si>
  <si>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</si>
  <si>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</si>
  <si>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</si>
  <si>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</si>
  <si>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</si>
  <si>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</si>
  <si>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</si>
  <si>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</si>
  <si>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</si>
  <si>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</si>
  <si>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</si>
  <si>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</si>
  <si>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</si>
  <si>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</si>
  <si>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</si>
  <si>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</si>
  <si>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</si>
  <si>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</si>
  <si>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</si>
  <si>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</si>
  <si>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</si>
  <si>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</si>
  <si>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</si>
  <si>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</si>
  <si>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</si>
  <si>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</si>
  <si>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</si>
  <si>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</si>
  <si>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</si>
  <si>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</si>
  <si>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</si>
  <si>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</si>
  <si>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</si>
  <si>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</si>
  <si>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</si>
  <si>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</si>
  <si>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</si>
  <si>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</si>
  <si>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</si>
  <si>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</si>
  <si>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</si>
  <si>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</si>
  <si>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</si>
  <si>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</si>
  <si>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</si>
  <si>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</si>
  <si>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</si>
  <si>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</si>
  <si>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</si>
  <si>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</si>
  <si>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</si>
  <si>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</si>
  <si>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</si>
  <si>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</si>
  <si>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</si>
  <si>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</si>
  <si>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</si>
  <si>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</si>
  <si>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</si>
  <si>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</si>
  <si>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</si>
  <si>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</si>
  <si>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</si>
  <si>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</si>
  <si>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</si>
  <si>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</si>
  <si>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</si>
  <si>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</si>
  <si>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</si>
  <si>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</si>
  <si>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</si>
  <si>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</si>
  <si>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</si>
  <si>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</si>
  <si>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</si>
  <si>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</si>
  <si>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</si>
  <si>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</si>
  <si>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</si>
  <si>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</si>
  <si>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</si>
  <si>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</si>
  <si>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</si>
  <si>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</si>
  <si>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</si>
  <si>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</si>
  <si>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</si>
  <si>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</si>
  <si>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</si>
  <si>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</si>
  <si>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</si>
  <si>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</si>
  <si>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</si>
  <si>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</si>
  <si>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</si>
  <si>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</si>
  <si>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</si>
  <si>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</si>
  <si>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</si>
  <si>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</si>
  <si>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</si>
  <si>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</si>
  <si>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</si>
  <si>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</si>
  <si>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</si>
  <si>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</si>
  <si>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</si>
  <si>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</si>
  <si>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</si>
  <si>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</si>
  <si>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</si>
  <si>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</si>
  <si>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</si>
  <si>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</si>
  <si>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</si>
  <si>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</si>
  <si>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</si>
  <si>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</si>
  <si>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</si>
  <si>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</si>
  <si>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</si>
  <si>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</si>
  <si>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</si>
  <si>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</si>
  <si>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</si>
  <si>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</si>
  <si>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</si>
  <si>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</si>
  <si>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</si>
  <si>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</si>
  <si>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</si>
  <si>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</si>
  <si>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</si>
  <si>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</si>
  <si>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</si>
  <si>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</si>
  <si>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</si>
  <si>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</si>
  <si>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</si>
  <si>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</si>
  <si>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</si>
  <si>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</si>
  <si>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</si>
  <si>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</si>
  <si>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</si>
  <si>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</si>
  <si>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</si>
  <si>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</si>
  <si>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</si>
  <si>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</si>
  <si>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</si>
  <si>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</si>
  <si>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</si>
  <si>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</si>
  <si>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</si>
  <si>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</si>
  <si>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</si>
  <si>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</si>
  <si>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</si>
  <si>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</si>
  <si>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</si>
  <si>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</si>
  <si>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</si>
  <si>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</si>
  <si>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</si>
  <si>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</si>
  <si>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</si>
  <si>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</si>
  <si>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</si>
  <si>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</si>
  <si>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</si>
  <si>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</si>
  <si>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</si>
  <si>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</si>
  <si>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</si>
  <si>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</si>
  <si>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</si>
  <si>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</si>
  <si>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</si>
  <si>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</si>
  <si>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</si>
  <si>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</si>
  <si>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</si>
  <si>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</si>
  <si>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</si>
  <si>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</si>
  <si>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</si>
  <si>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</si>
  <si>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</si>
  <si>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</si>
  <si>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</si>
  <si>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</si>
  <si>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</si>
  <si>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</si>
  <si>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</si>
  <si>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</si>
  <si>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</si>
  <si>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</si>
  <si>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</si>
  <si>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</si>
  <si>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</si>
  <si>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</si>
  <si>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</si>
  <si>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</si>
  <si>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</si>
  <si>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</si>
  <si>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</si>
  <si>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</si>
  <si>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</si>
  <si>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</si>
  <si>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</si>
  <si>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</si>
  <si>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</si>
  <si>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</si>
  <si>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</si>
  <si>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</si>
  <si>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</si>
  <si>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</si>
  <si>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</si>
  <si>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</si>
  <si>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</si>
  <si>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</si>
  <si>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</si>
  <si>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</si>
  <si>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</si>
  <si>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</si>
  <si>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</si>
  <si>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</si>
  <si>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</si>
  <si>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</si>
  <si>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</si>
  <si>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</si>
  <si>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</si>
  <si>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</si>
  <si>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</si>
  <si>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</si>
  <si>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</si>
  <si>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</si>
  <si>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</si>
  <si>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</si>
  <si>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</si>
  <si>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</si>
  <si>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</si>
  <si>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</si>
  <si>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</si>
  <si>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</si>
  <si>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</si>
  <si>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</si>
  <si>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</si>
  <si>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</si>
  <si>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</si>
  <si>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</si>
  <si>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</si>
  <si>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</si>
  <si>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</si>
  <si>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</si>
  <si>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</si>
  <si>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</si>
  <si>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</si>
  <si>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</si>
  <si>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</si>
  <si>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</si>
  <si>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</si>
  <si>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</si>
  <si>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</si>
  <si>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</si>
  <si>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</si>
  <si>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</si>
  <si>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</si>
  <si>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</si>
  <si>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</si>
  <si>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</si>
  <si>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</si>
  <si>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</si>
  <si>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</si>
  <si>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</si>
  <si>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</si>
  <si>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</si>
  <si>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</si>
  <si>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</si>
  <si>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</si>
  <si>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</si>
  <si>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</si>
  <si>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</si>
  <si>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</si>
  <si>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</si>
  <si>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</si>
  <si>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</si>
  <si>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</si>
  <si>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</si>
  <si>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</si>
  <si>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</si>
  <si>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</si>
  <si>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</si>
  <si>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</si>
  <si>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</si>
  <si>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</si>
  <si>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</si>
  <si>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</si>
  <si>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</si>
  <si>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</si>
  <si>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</si>
  <si>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</si>
  <si>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</si>
  <si>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</si>
  <si>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</si>
  <si>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</si>
  <si>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</si>
  <si>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</si>
  <si>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</si>
  <si>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</si>
  <si>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</si>
  <si>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</si>
  <si>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</si>
  <si>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</si>
  <si>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</si>
  <si>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</si>
  <si>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</si>
  <si>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</si>
  <si>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</si>
  <si>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</si>
  <si>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</si>
  <si>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</si>
  <si>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</si>
  <si>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</si>
  <si>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</si>
  <si>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</si>
  <si>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</si>
  <si>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</si>
  <si>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</si>
  <si>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</si>
  <si>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</si>
  <si>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</si>
  <si>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</si>
  <si>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</si>
  <si>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</si>
  <si>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</si>
  <si>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</si>
  <si>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</si>
  <si>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</si>
  <si>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</si>
  <si>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</si>
  <si>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</si>
  <si>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</si>
  <si>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</si>
  <si>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</si>
  <si>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</si>
  <si>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</si>
  <si>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</si>
  <si>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</si>
  <si>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</si>
  <si>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</si>
  <si>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</si>
  <si>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</si>
  <si>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</si>
  <si>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</si>
  <si>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</si>
  <si>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</si>
  <si>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</si>
  <si>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</si>
  <si>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</si>
  <si>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</si>
  <si>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</si>
  <si>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</si>
  <si>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</si>
  <si>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</si>
  <si>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</si>
  <si>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</si>
  <si>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</si>
  <si>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</si>
  <si>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</si>
  <si>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</si>
  <si>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</si>
  <si>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</si>
  <si>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</si>
  <si>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</si>
  <si>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</si>
  <si>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</si>
  <si>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</si>
  <si>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</si>
  <si>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</si>
  <si>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</si>
  <si>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</si>
  <si>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</si>
  <si>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</si>
  <si>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</si>
  <si>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</si>
  <si>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</si>
  <si>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</si>
  <si>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</si>
  <si>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</si>
  <si>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</si>
  <si>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</si>
  <si>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</si>
  <si>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</si>
  <si>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</si>
  <si>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</si>
  <si>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</si>
  <si>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</si>
  <si>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</si>
  <si>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</si>
  <si>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</si>
  <si>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</si>
  <si>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</si>
  <si>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</si>
  <si>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</si>
  <si>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</si>
  <si>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</si>
  <si>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</si>
  <si>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</si>
  <si>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</si>
  <si>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</si>
  <si>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</si>
  <si>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</si>
  <si>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</si>
  <si>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</si>
  <si>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</si>
  <si>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</si>
  <si>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</si>
  <si>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</si>
  <si>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</si>
  <si>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</si>
  <si>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</si>
  <si>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</si>
  <si>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</si>
  <si>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</si>
  <si>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</si>
  <si>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</si>
  <si>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</si>
  <si>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</si>
  <si>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</si>
  <si>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</si>
  <si>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</si>
  <si>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</si>
  <si>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</si>
  <si>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</si>
  <si>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</si>
  <si>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</si>
  <si>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</si>
  <si>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</si>
  <si>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</si>
  <si>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</si>
  <si>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</si>
  <si>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</si>
  <si>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</si>
  <si>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</si>
  <si>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</si>
  <si>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</si>
  <si>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</si>
  <si>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</si>
  <si>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</si>
  <si>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</si>
  <si>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</si>
  <si>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</si>
  <si>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</si>
  <si>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</si>
  <si>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</si>
  <si>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</si>
  <si>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</si>
  <si>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</si>
  <si>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</si>
  <si>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</si>
  <si>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</si>
  <si>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</si>
  <si>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</si>
  <si>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</si>
  <si>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</si>
  <si>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</si>
  <si>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</si>
  <si>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</si>
  <si>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</si>
  <si>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</si>
  <si>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</si>
  <si>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</si>
  <si>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</si>
  <si>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</si>
  <si>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</si>
  <si>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</si>
  <si>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</si>
  <si>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</si>
  <si>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</si>
  <si>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</si>
  <si>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</si>
  <si>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</si>
  <si>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</si>
  <si>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</si>
  <si>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</si>
  <si>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</si>
  <si>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</si>
  <si>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</si>
  <si>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</si>
  <si>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</si>
  <si>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</si>
  <si>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</si>
  <si>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</si>
  <si>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</si>
  <si>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</si>
  <si>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</si>
  <si>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</si>
  <si>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</si>
  <si>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</si>
  <si>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</si>
  <si>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</si>
  <si>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</si>
  <si>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</si>
  <si>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</si>
  <si>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</si>
  <si>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</si>
  <si>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</si>
  <si>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</si>
  <si>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</si>
  <si>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</si>
  <si>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</si>
  <si>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</si>
  <si>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</si>
  <si>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</si>
  <si>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</si>
  <si>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</si>
  <si>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</si>
  <si>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</si>
  <si>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</si>
  <si>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</si>
  <si>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</si>
  <si>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</si>
  <si>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</si>
  <si>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</si>
  <si>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</si>
  <si>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</si>
  <si>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</si>
  <si>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</si>
  <si>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</si>
  <si>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</si>
  <si>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</si>
  <si>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</si>
  <si>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</si>
  <si>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</si>
  <si>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</si>
  <si>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</si>
  <si>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</si>
  <si>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</si>
  <si>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</si>
  <si>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</si>
  <si>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</si>
  <si>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</si>
  <si>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</si>
  <si>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</si>
  <si>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</si>
  <si>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</si>
  <si>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</si>
  <si>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</si>
  <si>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</si>
  <si>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</si>
  <si>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</si>
  <si>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</si>
  <si>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</si>
  <si>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</si>
  <si>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</si>
  <si>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</si>
  <si>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</si>
  <si>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</si>
  <si>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</si>
  <si>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</si>
  <si>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</si>
  <si>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</si>
  <si>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</si>
  <si>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</si>
  <si>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</si>
  <si>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</si>
  <si>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</si>
  <si>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</si>
  <si>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</si>
  <si>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</si>
  <si>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</si>
  <si>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</si>
  <si>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</si>
  <si>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</si>
  <si>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</si>
  <si>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</si>
  <si>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</si>
  <si>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</si>
  <si>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</si>
  <si>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</si>
  <si>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</si>
  <si>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</si>
  <si>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</si>
  <si>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</si>
  <si>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</si>
  <si>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</si>
  <si>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</si>
  <si>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</si>
  <si>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</si>
  <si>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</si>
  <si>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</si>
  <si>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</si>
  <si>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</si>
  <si>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</si>
  <si>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</si>
  <si>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</si>
  <si>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</si>
  <si>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</si>
  <si>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</si>
  <si>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</si>
  <si>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</si>
  <si>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</si>
  <si>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</si>
  <si>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</si>
  <si>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</si>
  <si>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</si>
  <si>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</si>
  <si>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</si>
  <si>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</si>
  <si>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</si>
  <si>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</si>
  <si>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</si>
  <si>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</si>
  <si>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</si>
  <si>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</si>
  <si>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</si>
  <si>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</si>
  <si>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</si>
  <si>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</si>
  <si>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</si>
  <si>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</si>
  <si>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</si>
  <si>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</si>
  <si>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</si>
  <si>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</si>
  <si>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</si>
  <si>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</si>
  <si>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</si>
  <si>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</si>
  <si>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</si>
  <si>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</si>
  <si>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</si>
  <si>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</si>
  <si>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</si>
  <si>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</si>
  <si>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</si>
  <si>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</si>
  <si>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</si>
  <si>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</si>
  <si>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</si>
  <si>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</si>
  <si>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</si>
  <si>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</si>
  <si>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</si>
  <si>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</si>
  <si>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</si>
  <si>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</si>
  <si>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</si>
  <si>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</si>
  <si>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</si>
  <si>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</si>
  <si>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</si>
  <si>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</si>
  <si>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</si>
  <si>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</si>
  <si>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</si>
  <si>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</si>
  <si>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</si>
  <si>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</si>
  <si>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</si>
  <si>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</si>
  <si>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</si>
  <si>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</si>
  <si>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</si>
  <si>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</si>
  <si>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</si>
  <si>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</si>
  <si>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</si>
  <si>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</si>
  <si>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</si>
  <si>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</si>
  <si>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</si>
  <si>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</si>
  <si>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</si>
  <si>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</si>
  <si>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</si>
  <si>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</si>
  <si>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</si>
  <si>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</si>
  <si>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</si>
  <si>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</si>
  <si>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</si>
  <si>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</si>
  <si>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</si>
  <si>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</si>
  <si>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</si>
  <si>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</si>
  <si>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</si>
  <si>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</si>
  <si>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</si>
  <si>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</si>
  <si>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</si>
  <si>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</si>
  <si>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</si>
  <si>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</si>
  <si>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</si>
  <si>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</si>
  <si>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</si>
  <si>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</si>
  <si>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</si>
  <si>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</si>
  <si>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</si>
  <si>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</si>
  <si>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</si>
  <si>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</si>
  <si>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</si>
  <si>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</si>
  <si>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</si>
  <si>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</si>
  <si>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</si>
  <si>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</si>
  <si>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</si>
  <si>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</si>
  <si>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</si>
  <si>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</si>
  <si>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</si>
  <si>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</si>
  <si>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</si>
  <si>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</si>
  <si>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</si>
  <si>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</si>
  <si>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</si>
  <si>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</si>
  <si>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</si>
  <si>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</si>
  <si>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</si>
  <si>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</si>
  <si>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</si>
  <si>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</si>
  <si>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</si>
  <si>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</si>
  <si>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</si>
  <si>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</si>
  <si>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</si>
  <si>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</si>
  <si>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</si>
  <si>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</si>
  <si>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</si>
  <si>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</si>
  <si>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</si>
  <si>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</si>
  <si>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</si>
  <si>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</si>
  <si>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</si>
  <si>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</si>
  <si>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</si>
  <si>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</si>
  <si>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</si>
  <si>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</si>
  <si>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</si>
  <si>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</si>
  <si>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</si>
  <si>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</si>
  <si>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</si>
  <si>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</si>
  <si>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</si>
  <si>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</si>
  <si>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</si>
  <si>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</si>
  <si>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</si>
  <si>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</si>
  <si>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</si>
  <si>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</si>
  <si>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</si>
  <si>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</si>
  <si>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</si>
  <si>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</si>
  <si>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</si>
  <si>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</si>
  <si>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</si>
  <si>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</si>
  <si>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</si>
  <si>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</si>
  <si>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</si>
  <si>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</si>
  <si>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</si>
  <si>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</si>
  <si>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</si>
  <si>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</si>
  <si>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</si>
  <si>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</si>
  <si>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</si>
  <si>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</si>
  <si>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</si>
  <si>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</si>
  <si>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</si>
  <si>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</si>
  <si>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</si>
  <si>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</si>
  <si>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</si>
  <si>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</si>
  <si>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</si>
  <si>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</si>
  <si>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</si>
  <si>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</si>
  <si>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</si>
  <si>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</si>
  <si>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</si>
  <si>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</si>
  <si>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</si>
  <si>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</si>
  <si>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</si>
  <si>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</si>
  <si>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</si>
  <si>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</si>
  <si>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</si>
  <si>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</si>
  <si>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</si>
  <si>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</si>
  <si>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</si>
  <si>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</si>
  <si>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</si>
  <si>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</si>
  <si>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</si>
  <si>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</si>
  <si>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</si>
  <si>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</si>
  <si>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</si>
  <si>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</si>
  <si>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</si>
  <si>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</si>
  <si>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</si>
  <si>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</si>
  <si>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</si>
  <si>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</si>
  <si>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</si>
  <si>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</si>
  <si>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</si>
  <si>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</si>
  <si>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</si>
  <si>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</si>
  <si>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</si>
  <si>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</si>
  <si>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</si>
  <si>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</si>
  <si>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</si>
  <si>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</si>
  <si>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</si>
  <si>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</si>
  <si>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</si>
  <si>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</si>
  <si>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</si>
  <si>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</si>
  <si>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</si>
  <si>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</si>
  <si>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</si>
  <si>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</si>
  <si>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</si>
  <si>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</si>
  <si>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</si>
  <si>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</si>
  <si>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</si>
  <si>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</si>
  <si>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</si>
  <si>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</si>
  <si>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</si>
  <si>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</si>
  <si>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</si>
  <si>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</si>
  <si>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</si>
  <si>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</si>
  <si>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</si>
  <si>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</si>
  <si>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</si>
  <si>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</si>
  <si>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</si>
  <si>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</si>
  <si>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</si>
  <si>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</si>
  <si>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</si>
  <si>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</si>
  <si>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</si>
  <si>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</si>
  <si>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</si>
  <si>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</si>
  <si>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</si>
  <si>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</si>
  <si>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</si>
  <si>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</si>
  <si>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</si>
  <si>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</si>
  <si>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</si>
  <si>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</si>
  <si>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</si>
  <si>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</si>
  <si>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</si>
  <si>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</si>
  <si>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</si>
  <si>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</si>
  <si>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</si>
  <si>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</si>
  <si>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</si>
  <si>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</si>
  <si>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</si>
  <si>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</si>
  <si>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</si>
  <si>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</si>
  <si>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</si>
  <si>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</si>
  <si>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</si>
  <si>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</si>
  <si>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</si>
  <si>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</si>
  <si>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</si>
  <si>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</si>
  <si>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</si>
  <si>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</si>
  <si>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</si>
  <si>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</si>
  <si>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</si>
  <si>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</si>
  <si>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</si>
  <si>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</si>
  <si>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</si>
  <si>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</si>
  <si>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</si>
  <si>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</si>
  <si>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</si>
  <si>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</si>
  <si>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</si>
  <si>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</si>
  <si>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</si>
  <si>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</si>
  <si>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</si>
  <si>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</si>
  <si>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</si>
  <si>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</si>
  <si>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</si>
  <si>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</si>
  <si>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</si>
  <si>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</si>
  <si>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</si>
  <si>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</si>
  <si>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</si>
  <si>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</si>
  <si>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</si>
  <si>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</si>
  <si>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</si>
  <si>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</si>
  <si>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</si>
  <si>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</si>
  <si>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</si>
  <si>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</si>
  <si>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</si>
  <si>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</si>
  <si>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</si>
  <si>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</si>
  <si>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</si>
  <si>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</si>
  <si>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</si>
  <si>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</si>
  <si>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</si>
  <si>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</si>
  <si>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</si>
  <si>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</si>
  <si>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</si>
  <si>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</si>
  <si>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</si>
  <si>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</si>
  <si>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</si>
  <si>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</si>
  <si>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</si>
  <si>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</si>
  <si>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</si>
  <si>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</si>
  <si>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</si>
  <si>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</si>
  <si>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</si>
  <si>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</si>
  <si>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</si>
  <si>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</si>
  <si>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</si>
  <si>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</si>
  <si>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</si>
  <si>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</si>
  <si>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</si>
  <si>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</si>
  <si>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</si>
  <si>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</si>
  <si>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</si>
  <si>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</si>
  <si>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</si>
  <si>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</si>
  <si>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</si>
  <si>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</si>
  <si>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</si>
  <si>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</si>
  <si>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</si>
  <si>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</si>
  <si>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</si>
  <si>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</si>
  <si>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</si>
  <si>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</si>
  <si>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</si>
  <si>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</si>
  <si>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</si>
  <si>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</si>
  <si>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</si>
  <si>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</si>
  <si>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</si>
  <si>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</si>
  <si>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</si>
  <si>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</si>
  <si>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</si>
  <si>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</si>
  <si>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</si>
  <si>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</si>
  <si>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</si>
  <si>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</si>
  <si>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</si>
  <si>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</si>
  <si>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</si>
  <si>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</si>
  <si>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</si>
  <si>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</si>
  <si>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</si>
  <si>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</si>
  <si>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</si>
  <si>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</si>
  <si>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</si>
  <si>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</si>
  <si>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</si>
  <si>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</si>
  <si>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</si>
  <si>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</si>
  <si>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</si>
  <si>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</si>
  <si>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</si>
  <si>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</si>
  <si>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</si>
  <si>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</si>
  <si>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</si>
  <si>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</si>
  <si>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</si>
  <si>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</si>
  <si>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</si>
  <si>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</si>
  <si>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</si>
  <si>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</si>
  <si>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</si>
  <si>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</si>
  <si>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</si>
  <si>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</si>
  <si>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</si>
  <si>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</si>
  <si>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</si>
  <si>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</si>
  <si>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</si>
  <si>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</si>
  <si>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</si>
  <si>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</si>
  <si>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</si>
  <si>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</si>
  <si>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</si>
  <si>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</si>
  <si>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</si>
  <si>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</si>
  <si>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</si>
  <si>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</si>
  <si>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</si>
  <si>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</si>
  <si>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</si>
  <si>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</si>
  <si>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</si>
  <si>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</si>
  <si>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</si>
  <si>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</si>
  <si>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</si>
  <si>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</si>
  <si>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</si>
  <si>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</si>
  <si>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</si>
  <si>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</si>
  <si>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</si>
  <si>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</si>
  <si>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</si>
  <si>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</si>
  <si>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</si>
  <si>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</si>
  <si>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</si>
  <si>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</si>
  <si>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</si>
  <si>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</si>
  <si>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</si>
  <si>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</si>
  <si>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</si>
  <si>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</si>
  <si>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</si>
  <si>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</si>
  <si>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</si>
  <si>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</si>
  <si>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</si>
  <si>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</si>
  <si>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</si>
  <si>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</si>
  <si>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</si>
  <si>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</si>
  <si>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</si>
  <si>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</si>
  <si>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</si>
  <si>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</si>
  <si>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</si>
  <si>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</si>
  <si>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</si>
  <si>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</si>
  <si>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</si>
  <si>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</si>
  <si>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</si>
  <si>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</si>
  <si>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</si>
  <si>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</si>
  <si>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</si>
  <si>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</si>
  <si>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</si>
  <si>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</si>
  <si>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</si>
  <si>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</si>
  <si>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</si>
  <si>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</si>
  <si>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</si>
  <si>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</si>
  <si>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</si>
  <si>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</si>
  <si>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</si>
  <si>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</si>
  <si>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</si>
  <si>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</si>
  <si>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</si>
  <si>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</si>
  <si>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</si>
  <si>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</si>
  <si>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</si>
  <si>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</si>
  <si>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</si>
  <si>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</si>
  <si>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</si>
  <si>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</si>
  <si>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</si>
  <si>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</si>
  <si>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</si>
  <si>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</si>
  <si>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</si>
  <si>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</si>
  <si>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</si>
  <si>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</si>
  <si>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</si>
  <si>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</si>
  <si>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</si>
  <si>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</si>
  <si>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</si>
  <si>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</si>
  <si>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</si>
  <si>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</si>
  <si>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</si>
  <si>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</si>
  <si>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</si>
  <si>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</si>
  <si>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</si>
  <si>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</si>
  <si>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</si>
  <si>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</si>
  <si>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</si>
  <si>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</si>
  <si>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</si>
  <si>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</si>
  <si>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</si>
  <si>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</si>
  <si>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</si>
  <si>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</si>
  <si>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</si>
  <si>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</si>
  <si>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</si>
  <si>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</si>
  <si>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</si>
  <si>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</si>
  <si>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</si>
  <si>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</si>
  <si>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</si>
  <si>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</si>
  <si>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</si>
  <si>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</si>
  <si>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</si>
  <si>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</si>
  <si>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</si>
  <si>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</si>
  <si>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</si>
  <si>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</si>
  <si>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</si>
  <si>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</si>
  <si>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</si>
  <si>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</si>
  <si>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</si>
  <si>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</si>
  <si>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</si>
  <si>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</si>
  <si>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</si>
  <si>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</si>
  <si>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</si>
  <si>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</si>
  <si>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</si>
  <si>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</si>
  <si>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</si>
  <si>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</si>
  <si>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</si>
  <si>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</si>
  <si>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</si>
  <si>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</si>
  <si>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</si>
  <si>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</si>
  <si>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</si>
  <si>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</si>
  <si>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</si>
  <si>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</si>
  <si>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</si>
  <si>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</si>
  <si>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</si>
  <si>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</si>
  <si>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</si>
  <si>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</si>
  <si>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</si>
  <si>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</si>
  <si>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</si>
  <si>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</si>
  <si>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</si>
  <si>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</si>
  <si>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</si>
  <si>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</si>
  <si>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</si>
  <si>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</si>
  <si>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</si>
  <si>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</si>
  <si>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</si>
  <si>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</si>
  <si>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</si>
  <si>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</si>
  <si>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</si>
  <si>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</si>
  <si>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</si>
  <si>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</si>
  <si>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</si>
  <si>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</si>
  <si>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</si>
  <si>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</si>
  <si>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</si>
  <si>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</si>
  <si>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</si>
  <si>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</si>
  <si>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</si>
  <si>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</si>
  <si>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</si>
  <si>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</si>
  <si>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</si>
  <si>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</si>
  <si>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</si>
  <si>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</si>
  <si>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</si>
  <si>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</si>
  <si>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</si>
  <si>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</si>
  <si>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</si>
  <si>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</si>
  <si>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</si>
  <si>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</si>
  <si>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</si>
  <si>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</si>
  <si>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</si>
  <si>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</si>
  <si>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</si>
  <si>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</si>
  <si>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</si>
  <si>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</si>
  <si>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</si>
  <si>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</si>
  <si>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</si>
  <si>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</si>
  <si>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</si>
  <si>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</si>
  <si>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</si>
  <si>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</si>
  <si>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</si>
  <si>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</si>
  <si>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</si>
  <si>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</si>
  <si>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</si>
  <si>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</si>
  <si>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</si>
  <si>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</si>
  <si>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</si>
  <si>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</si>
  <si>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</si>
  <si>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</si>
  <si>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</si>
  <si>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</si>
  <si>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</si>
  <si>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</si>
  <si>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</si>
  <si>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</si>
  <si>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</si>
  <si>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</si>
  <si>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</si>
  <si>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</si>
  <si>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</si>
  <si>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</si>
  <si>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</si>
  <si>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</si>
  <si>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</si>
  <si>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</si>
  <si>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</si>
  <si>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</si>
  <si>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</si>
  <si>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</si>
  <si>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</si>
  <si>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</si>
  <si>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</si>
  <si>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</si>
  <si>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</si>
  <si>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</si>
  <si>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</si>
  <si>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</si>
  <si>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</si>
  <si>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</si>
  <si>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</si>
  <si>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</si>
  <si>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</si>
  <si>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</si>
  <si>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</si>
  <si>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</si>
  <si>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</si>
  <si>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</si>
  <si>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</si>
  <si>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</si>
  <si>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</si>
  <si>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</si>
  <si>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</si>
  <si>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</si>
  <si>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</si>
  <si>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</si>
  <si>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</si>
  <si>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</si>
  <si>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</si>
  <si>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</si>
  <si>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</si>
  <si>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</si>
  <si>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</si>
  <si>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</si>
  <si>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</si>
  <si>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</si>
  <si>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</si>
  <si>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</si>
  <si>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</si>
  <si>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</si>
  <si>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</si>
  <si>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</si>
  <si>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</si>
  <si>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</si>
  <si>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</si>
  <si>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</si>
  <si>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</si>
  <si>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</si>
  <si>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</si>
  <si>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</si>
  <si>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</si>
  <si>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</si>
  <si>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</si>
  <si>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</si>
  <si>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</si>
  <si>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</si>
  <si>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</si>
  <si>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</si>
  <si>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</si>
  <si>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</si>
  <si>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</si>
  <si>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</si>
  <si>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</si>
  <si>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</si>
  <si>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</si>
  <si>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</si>
  <si>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</si>
  <si>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</si>
  <si>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</si>
  <si>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</si>
  <si>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</si>
  <si>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</si>
  <si>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</si>
  <si>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</si>
  <si>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</si>
  <si>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</si>
  <si>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</si>
  <si>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</si>
  <si>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</si>
  <si>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</si>
  <si>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</si>
  <si>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</si>
  <si>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</si>
  <si>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</si>
  <si>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</si>
  <si>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</si>
  <si>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</si>
  <si>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</si>
  <si>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</si>
  <si>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</si>
  <si>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</si>
  <si>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</si>
  <si>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</si>
  <si>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</si>
  <si>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</si>
  <si>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</si>
  <si>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</si>
  <si>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</si>
  <si>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</si>
  <si>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</si>
  <si>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</si>
  <si>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</si>
  <si>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</si>
  <si>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</si>
  <si>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</si>
  <si>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</si>
  <si>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</si>
  <si>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</si>
  <si>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</si>
  <si>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</si>
  <si>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</si>
  <si>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</si>
  <si>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</si>
  <si>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</si>
  <si>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</si>
  <si>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</si>
  <si>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</si>
  <si>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</si>
  <si>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</si>
  <si>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</si>
  <si>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</si>
  <si>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</si>
  <si>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</si>
  <si>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</si>
  <si>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</si>
  <si>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</si>
  <si>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</si>
  <si>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</si>
  <si>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</si>
  <si>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</si>
  <si>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</si>
  <si>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</si>
  <si>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</si>
  <si>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</si>
  <si>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</si>
  <si>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</si>
  <si>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</si>
  <si>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</si>
  <si>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</si>
  <si>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</si>
  <si>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</si>
  <si>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</si>
  <si>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</si>
  <si>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</si>
  <si>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</si>
  <si>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</si>
  <si>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</si>
  <si>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</si>
  <si>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</si>
  <si>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</si>
  <si>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</si>
  <si>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</si>
  <si>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</si>
  <si>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</si>
  <si>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</si>
  <si>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</si>
  <si>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</si>
  <si>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</si>
  <si>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</si>
  <si>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</si>
  <si>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</si>
  <si>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</si>
  <si>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</si>
  <si>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</si>
  <si>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</si>
  <si>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</si>
  <si>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</si>
  <si>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</si>
  <si>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</si>
  <si>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</si>
  <si>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</si>
  <si>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</si>
  <si>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</si>
  <si>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</si>
  <si>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</si>
  <si>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</si>
  <si>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</si>
  <si>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</si>
  <si>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</si>
  <si>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</si>
  <si>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</si>
  <si>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</si>
  <si>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</si>
  <si>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</si>
  <si>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</si>
  <si>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</si>
  <si>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</si>
  <si>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</si>
  <si>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</si>
  <si>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</si>
  <si>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</si>
  <si>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</si>
  <si>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</si>
  <si>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</si>
  <si>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</si>
  <si>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</si>
  <si>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</si>
  <si>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</si>
  <si>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</si>
  <si>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</si>
  <si>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</si>
  <si>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</si>
  <si>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</si>
  <si>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</si>
  <si>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</si>
  <si>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</si>
  <si>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</si>
  <si>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</si>
  <si>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</si>
  <si>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</si>
  <si>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</si>
  <si>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</si>
  <si>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</si>
  <si>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</si>
  <si>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</si>
  <si>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</si>
  <si>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</si>
  <si>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</si>
  <si>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</si>
  <si>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</si>
  <si>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</si>
  <si>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</si>
  <si>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</si>
  <si>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</si>
  <si>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</si>
  <si>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</si>
  <si>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</si>
  <si>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</si>
  <si>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</si>
  <si>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</si>
  <si>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</si>
  <si>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</si>
  <si>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</si>
  <si>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</si>
  <si>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</si>
  <si>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</si>
  <si>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</si>
  <si>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</si>
  <si>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</si>
  <si>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</si>
  <si>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</si>
  <si>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</si>
  <si>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</si>
  <si>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</si>
  <si>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</si>
  <si>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</si>
  <si>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</si>
  <si>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</si>
  <si>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</si>
  <si>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</si>
  <si>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</si>
  <si>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</si>
  <si>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</si>
  <si>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</si>
  <si>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</si>
  <si>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</si>
  <si>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</si>
  <si>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</si>
  <si>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</si>
  <si>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</si>
  <si>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</si>
  <si>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</si>
  <si>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</si>
  <si>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</si>
  <si>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</si>
  <si>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</si>
  <si>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</si>
  <si>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</si>
  <si>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</si>
  <si>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</si>
  <si>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</si>
  <si>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</si>
  <si>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</si>
  <si>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</si>
  <si>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</si>
  <si>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</si>
  <si>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</si>
  <si>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</si>
  <si>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</si>
  <si>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</si>
  <si>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</si>
  <si>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</si>
  <si>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</si>
  <si>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</si>
  <si>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</si>
  <si>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</si>
  <si>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</si>
  <si>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</si>
  <si>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</si>
  <si>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</si>
  <si>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</si>
  <si>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</si>
  <si>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</si>
  <si>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</si>
  <si>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</si>
  <si>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</si>
  <si>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</si>
  <si>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</si>
  <si>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</si>
  <si>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</si>
  <si>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</si>
  <si>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</si>
  <si>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</si>
  <si>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</si>
  <si>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</si>
  <si>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</si>
  <si>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</si>
  <si>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</si>
  <si>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</si>
  <si>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</si>
  <si>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</si>
  <si>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</si>
  <si>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</si>
  <si>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</si>
  <si>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</si>
  <si>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</si>
  <si>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</si>
  <si>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</si>
  <si>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</si>
  <si>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</si>
  <si>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</si>
  <si>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</si>
  <si>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</si>
  <si>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</si>
  <si>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</si>
  <si>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</si>
  <si>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</si>
  <si>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</si>
  <si>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</si>
  <si>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</si>
  <si>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</si>
  <si>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</si>
  <si>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</si>
  <si>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</si>
  <si>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</si>
  <si>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</si>
  <si>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</si>
  <si>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</si>
  <si>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</si>
  <si>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</si>
  <si>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</si>
  <si>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</si>
  <si>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</si>
  <si>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</si>
  <si>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</si>
  <si>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</si>
  <si>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</si>
  <si>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</si>
  <si>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</si>
  <si>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</si>
  <si>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</si>
  <si>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</si>
  <si>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</si>
  <si>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</si>
  <si>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</si>
  <si>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</si>
  <si>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</si>
  <si>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</si>
  <si>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</si>
  <si>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</si>
  <si>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</si>
  <si>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</si>
  <si>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</si>
  <si>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</si>
  <si>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</si>
  <si>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</si>
  <si>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</si>
  <si>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</si>
  <si>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</si>
  <si>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</si>
  <si>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</si>
  <si>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</si>
  <si>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</si>
  <si>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</si>
  <si>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</si>
  <si>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</si>
  <si>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</si>
  <si>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</si>
  <si>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</si>
  <si>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</si>
  <si>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</si>
  <si>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</si>
  <si>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</si>
  <si>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</si>
  <si>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</si>
  <si>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</si>
  <si>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</si>
  <si>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</si>
  <si>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</si>
  <si>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</si>
  <si>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</si>
  <si>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</si>
  <si>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</si>
  <si>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</si>
  <si>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</si>
  <si>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</si>
  <si>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</si>
  <si>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</si>
  <si>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</si>
  <si>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</si>
  <si>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</si>
  <si>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</si>
  <si>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</si>
  <si>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</si>
  <si>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</si>
  <si>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</si>
  <si>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</si>
  <si>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</si>
  <si>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</si>
  <si>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</si>
  <si>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</si>
  <si>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</si>
  <si>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</si>
  <si>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</si>
  <si>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</si>
  <si>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</si>
  <si>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</si>
  <si>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</si>
  <si>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</si>
  <si>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</si>
  <si>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</si>
  <si>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</si>
  <si>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</si>
  <si>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</si>
  <si>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</si>
  <si>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</si>
  <si>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</si>
  <si>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</si>
  <si>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</si>
  <si>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</si>
  <si>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</si>
  <si>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</si>
  <si>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</si>
  <si>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</si>
  <si>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</si>
  <si>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</si>
  <si>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</si>
  <si>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</si>
  <si>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</si>
  <si>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</si>
  <si>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</si>
  <si>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</si>
  <si>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</si>
  <si>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</si>
  <si>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</si>
  <si>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</si>
  <si>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</si>
  <si>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</si>
  <si>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</si>
  <si>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</si>
  <si>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</si>
  <si>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</si>
  <si>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</si>
  <si>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</si>
  <si>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</si>
  <si>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</si>
  <si>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</si>
  <si>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</si>
  <si>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</si>
  <si>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</si>
  <si>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</si>
  <si>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</si>
  <si>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</si>
  <si>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</si>
  <si>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</si>
  <si>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</si>
  <si>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</si>
  <si>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</si>
  <si>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</si>
  <si>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</si>
  <si>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</si>
  <si>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</si>
  <si>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</si>
  <si>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</si>
  <si>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</si>
  <si>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</si>
  <si>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</si>
  <si>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</si>
  <si>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</si>
  <si>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</si>
  <si>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</si>
  <si>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</si>
  <si>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</si>
  <si>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</si>
  <si>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</si>
  <si>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</si>
  <si>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</si>
  <si>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</si>
  <si>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</si>
  <si>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</si>
  <si>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</si>
  <si>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</si>
  <si>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</si>
  <si>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</si>
  <si>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</si>
  <si>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</si>
  <si>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</si>
  <si>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</si>
  <si>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</si>
  <si>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</si>
  <si>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</si>
  <si>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</si>
  <si>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</si>
  <si>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</si>
  <si>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</si>
  <si>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</si>
  <si>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</si>
  <si>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</si>
  <si>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</si>
  <si>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</si>
  <si>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</si>
  <si>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</si>
  <si>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</si>
  <si>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</si>
  <si>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</si>
  <si>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</si>
  <si>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</si>
  <si>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</si>
  <si>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</si>
  <si>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</si>
  <si>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</si>
  <si>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</si>
  <si>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</si>
  <si>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</si>
  <si>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</si>
  <si>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</si>
  <si>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</si>
  <si>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</si>
  <si>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</si>
  <si>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</si>
  <si>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</si>
  <si>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</si>
  <si>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</si>
  <si>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</si>
  <si>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</si>
  <si>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</si>
  <si>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</si>
  <si>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</si>
  <si>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</si>
  <si>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</si>
  <si>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</si>
  <si>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</si>
  <si>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</si>
  <si>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</si>
  <si>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</si>
  <si>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</si>
  <si>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</si>
  <si>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</si>
  <si>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</si>
  <si>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</si>
  <si>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</si>
  <si>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</si>
  <si>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</si>
  <si>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</si>
  <si>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</si>
  <si>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</si>
  <si>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</si>
  <si>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</si>
  <si>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</si>
  <si>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</si>
  <si>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</si>
  <si>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</si>
  <si>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</si>
  <si>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</si>
  <si>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</si>
  <si>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</si>
  <si>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</si>
  <si>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</si>
  <si>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</si>
  <si>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</si>
  <si>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</si>
  <si>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</si>
  <si>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</si>
  <si>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</si>
  <si>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</si>
  <si>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</si>
  <si>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</si>
  <si>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</si>
  <si>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</si>
  <si>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</si>
  <si>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</si>
  <si>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</si>
  <si>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</si>
  <si>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</si>
  <si>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</si>
  <si>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</si>
  <si>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</si>
  <si>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</si>
  <si>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</si>
  <si>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</si>
  <si>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</si>
  <si>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</si>
  <si>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</si>
  <si>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</si>
  <si>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</si>
  <si>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</si>
  <si>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</si>
  <si>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</si>
  <si>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</si>
  <si>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</si>
  <si>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</si>
  <si>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</si>
  <si>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</si>
  <si>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</si>
  <si>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</si>
  <si>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</si>
  <si>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</si>
  <si>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</si>
  <si>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</si>
  <si>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</si>
  <si>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</si>
  <si>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</si>
  <si>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</si>
  <si>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</si>
  <si>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</si>
  <si>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</si>
  <si>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</si>
  <si>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</si>
  <si>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</si>
  <si>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</si>
  <si>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</si>
  <si>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</si>
  <si>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</si>
  <si>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</si>
  <si>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</si>
  <si>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</si>
  <si>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</si>
  <si>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</si>
  <si>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</si>
  <si>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</si>
  <si>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</si>
  <si>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</si>
  <si>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</si>
  <si>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</si>
  <si>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</si>
  <si>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</si>
  <si>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</si>
  <si>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</si>
  <si>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</si>
  <si>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</si>
  <si>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</si>
  <si>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</si>
  <si>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</si>
  <si>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</si>
  <si>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</si>
  <si>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</si>
  <si>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</si>
  <si>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</si>
  <si>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</si>
  <si>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</si>
  <si>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</si>
  <si>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</si>
  <si>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</si>
  <si>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</si>
  <si>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</si>
  <si>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</si>
  <si>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</si>
  <si>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</si>
  <si>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</si>
  <si>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</si>
  <si>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</si>
  <si>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</si>
  <si>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</si>
  <si>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</si>
  <si>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</si>
  <si>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</si>
  <si>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</si>
  <si>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</si>
  <si>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</si>
  <si>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</si>
  <si>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</si>
  <si>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</si>
  <si>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</si>
  <si>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</si>
  <si>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</si>
  <si>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</si>
  <si>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</si>
  <si>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</si>
  <si>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</si>
  <si>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</si>
  <si>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</si>
  <si>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</si>
  <si>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</si>
  <si>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</si>
  <si>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</si>
  <si>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</si>
  <si>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</si>
  <si>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</si>
  <si>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</si>
  <si>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</si>
  <si>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</si>
  <si>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</si>
  <si>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</si>
  <si>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</si>
  <si>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</si>
  <si>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</si>
  <si>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</si>
  <si>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</si>
  <si>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</si>
  <si>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</si>
  <si>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</si>
  <si>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</si>
  <si>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</si>
  <si>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</si>
  <si>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</si>
  <si>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</si>
  <si>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</si>
  <si>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</si>
  <si>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</si>
  <si>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</si>
  <si>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</si>
  <si>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</si>
  <si>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</si>
  <si>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</si>
  <si>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</si>
  <si>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</si>
  <si>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</si>
  <si>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</si>
  <si>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</si>
  <si>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</si>
  <si>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</si>
  <si>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</si>
  <si>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</si>
  <si>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</si>
  <si>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</si>
  <si>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</si>
  <si>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</si>
  <si>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</si>
  <si>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</si>
  <si>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</si>
  <si>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</si>
  <si>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</si>
  <si>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</si>
  <si>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</si>
  <si>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</si>
  <si>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</si>
  <si>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</si>
  <si>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</si>
  <si>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</si>
  <si>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</si>
  <si>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</si>
  <si>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</si>
  <si>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</si>
  <si>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</si>
  <si>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</si>
  <si>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</si>
  <si>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</si>
  <si>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</si>
  <si>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</si>
  <si>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</si>
  <si>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</si>
  <si>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</si>
  <si>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</si>
  <si>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</si>
  <si>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</si>
  <si>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</si>
  <si>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</si>
  <si>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</si>
  <si>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</si>
  <si>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</si>
  <si>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</si>
  <si>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</si>
  <si>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</si>
  <si>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</si>
  <si>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</si>
  <si>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</si>
  <si>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</si>
  <si>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</si>
  <si>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</si>
  <si>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</si>
  <si>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</si>
  <si>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</si>
  <si>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</si>
  <si>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</si>
  <si>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</si>
  <si>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</si>
  <si>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</si>
  <si>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</si>
  <si>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</si>
  <si>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</si>
  <si>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</si>
  <si>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</si>
  <si>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</si>
  <si>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</si>
  <si>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</si>
  <si>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</si>
  <si>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</si>
  <si>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</si>
  <si>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</si>
  <si>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</si>
  <si>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</si>
  <si>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</si>
  <si>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</si>
  <si>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</si>
  <si>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</si>
  <si>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</si>
  <si>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</si>
  <si>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</si>
  <si>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</si>
  <si>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</si>
  <si>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</si>
  <si>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</si>
  <si>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</si>
  <si>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</si>
  <si>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</si>
  <si>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</si>
  <si>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</si>
  <si>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</si>
  <si>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</si>
  <si>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</si>
  <si>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</si>
  <si>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</si>
  <si>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</si>
  <si>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</si>
  <si>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</si>
  <si>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</si>
  <si>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</si>
  <si>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</si>
  <si>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</si>
  <si>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</si>
  <si>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</si>
  <si>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</si>
  <si>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</si>
  <si>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</si>
  <si>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</si>
  <si>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</si>
  <si>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</si>
  <si>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</si>
  <si>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</si>
  <si>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</si>
  <si>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</si>
  <si>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</si>
  <si>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</si>
  <si>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</si>
  <si>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</si>
  <si>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</si>
  <si>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</si>
  <si>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</si>
  <si>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</si>
  <si>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</si>
  <si>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</si>
  <si>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</si>
  <si>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</si>
  <si>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</si>
  <si>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</si>
  <si>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</si>
  <si>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</si>
  <si>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</si>
  <si>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</si>
  <si>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</si>
  <si>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</si>
  <si>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</si>
  <si>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</si>
  <si>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</si>
  <si>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</si>
  <si>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</si>
  <si>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</si>
  <si>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</si>
  <si>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</si>
  <si>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</si>
  <si>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</si>
  <si>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</si>
  <si>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</si>
  <si>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</si>
  <si>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</si>
  <si>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</si>
  <si>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</si>
  <si>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</si>
  <si>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</si>
  <si>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</si>
  <si>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</si>
  <si>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</si>
  <si>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</si>
  <si>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</si>
  <si>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</si>
  <si>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</si>
  <si>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</si>
  <si>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</si>
  <si>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</si>
  <si>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</si>
  <si>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</si>
  <si>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</si>
  <si>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</si>
  <si>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</si>
  <si>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</si>
  <si>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</si>
  <si>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</si>
  <si>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</si>
  <si>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</si>
  <si>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</si>
  <si>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</si>
  <si>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</si>
  <si>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</si>
  <si>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</si>
  <si>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</si>
  <si>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</si>
  <si>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</si>
  <si>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</si>
  <si>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</si>
  <si>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</si>
  <si>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</si>
  <si>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</si>
  <si>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</si>
  <si>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</si>
  <si>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</si>
  <si>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</si>
  <si>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</si>
  <si>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</si>
  <si>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</si>
  <si>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</si>
  <si>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</si>
  <si>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</si>
  <si>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</si>
  <si>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</si>
  <si>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</si>
  <si>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</si>
  <si>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</si>
  <si>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</si>
  <si>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</si>
  <si>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</si>
  <si>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</si>
  <si>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</si>
  <si>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</si>
  <si>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</si>
  <si>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</si>
  <si>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</si>
  <si>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</si>
  <si>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</si>
  <si>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</si>
  <si>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</si>
  <si>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</si>
  <si>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</si>
  <si>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</si>
  <si>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</si>
  <si>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</si>
  <si>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</si>
  <si>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</si>
  <si>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</si>
  <si>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</si>
  <si>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</si>
  <si>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</si>
  <si>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</si>
  <si>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</si>
  <si>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</si>
  <si>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</si>
  <si>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</si>
  <si>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</si>
  <si>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</si>
  <si>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</si>
  <si>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</si>
  <si>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</si>
  <si>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</si>
  <si>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</si>
  <si>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</si>
  <si>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</si>
  <si>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</si>
  <si>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</si>
  <si>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</si>
  <si>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</si>
  <si>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</si>
  <si>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</si>
  <si>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</si>
  <si>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</si>
  <si>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</si>
  <si>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</si>
  <si>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</si>
  <si>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</si>
  <si>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</si>
  <si>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</si>
  <si>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</si>
  <si>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</si>
  <si>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</si>
  <si>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</si>
  <si>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</si>
  <si>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</si>
  <si>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</si>
  <si>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</si>
  <si>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</si>
  <si>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</si>
  <si>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</si>
  <si>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</si>
  <si>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</si>
  <si>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</si>
  <si>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</si>
  <si>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</si>
  <si>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</si>
  <si>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</si>
  <si>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</si>
  <si>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</si>
  <si>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</si>
  <si>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</si>
  <si>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</si>
  <si>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</si>
  <si>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</si>
  <si>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</si>
  <si>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</si>
  <si>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</si>
  <si>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</si>
  <si>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</si>
  <si>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</si>
  <si>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</si>
  <si>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</si>
  <si>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</si>
  <si>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</si>
  <si>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</si>
  <si>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</si>
  <si>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</si>
  <si>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</si>
  <si>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</si>
  <si>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</si>
  <si>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</si>
  <si>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</si>
  <si>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</si>
  <si>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</si>
  <si>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</si>
  <si>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</si>
  <si>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</si>
  <si>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</si>
  <si>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</si>
  <si>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</si>
  <si>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</si>
  <si>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</si>
  <si>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</si>
  <si>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</si>
  <si>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</si>
  <si>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</si>
  <si>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</si>
  <si>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</si>
  <si>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</si>
  <si>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</si>
  <si>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</si>
  <si>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</si>
  <si>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</si>
  <si>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</si>
  <si>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</si>
  <si>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</si>
  <si>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</si>
  <si>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</si>
  <si>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</si>
  <si>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</si>
  <si>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</si>
  <si>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</si>
  <si>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</si>
  <si>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</si>
  <si>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</si>
  <si>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</si>
  <si>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</si>
  <si>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</si>
  <si>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</si>
  <si>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</si>
  <si>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</si>
  <si>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</si>
  <si>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</si>
  <si>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</si>
  <si>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</si>
  <si>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</si>
  <si>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</si>
  <si>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</si>
  <si>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</si>
  <si>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</si>
  <si>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</si>
  <si>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</si>
  <si>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</si>
  <si>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</si>
  <si>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</si>
  <si>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</si>
  <si>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</si>
  <si>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</si>
  <si>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</si>
  <si>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</si>
  <si>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</si>
  <si>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</si>
  <si>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</si>
  <si>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</si>
  <si>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</si>
  <si>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</si>
  <si>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</si>
  <si>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</si>
  <si>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</si>
  <si>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</si>
  <si>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</si>
  <si>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</si>
  <si>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</si>
  <si>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</si>
  <si>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</si>
  <si>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</si>
  <si>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</si>
  <si>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</si>
  <si>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</si>
  <si>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</si>
  <si>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</si>
  <si>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</si>
  <si>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</si>
  <si>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</si>
  <si>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</si>
  <si>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</si>
  <si>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</si>
  <si>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</si>
  <si>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</si>
  <si>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</si>
  <si>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</si>
  <si>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</si>
  <si>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</si>
  <si>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</si>
  <si>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</si>
  <si>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</si>
  <si>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</si>
  <si>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</si>
  <si>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</si>
  <si>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</si>
  <si>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</si>
  <si>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</si>
  <si>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</si>
  <si>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</si>
  <si>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</si>
  <si>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</si>
  <si>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</si>
  <si>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</si>
  <si>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</si>
  <si>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</si>
  <si>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</si>
  <si>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</si>
  <si>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</si>
  <si>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</si>
  <si>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</si>
  <si>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</si>
  <si>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</si>
  <si>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</si>
  <si>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</si>
  <si>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</si>
  <si>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</si>
  <si>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</si>
  <si>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</si>
  <si>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</si>
  <si>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</si>
  <si>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</si>
  <si>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</si>
  <si>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</si>
  <si>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</si>
  <si>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</si>
  <si>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</si>
  <si>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</si>
  <si>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</si>
  <si>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</si>
  <si>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</si>
  <si>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</si>
  <si>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</si>
  <si>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</si>
  <si>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</si>
  <si>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</si>
  <si>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</si>
  <si>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</si>
  <si>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</si>
  <si>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</si>
  <si>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</si>
  <si>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</si>
  <si>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</si>
  <si>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</si>
  <si>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</si>
  <si>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</si>
  <si>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</si>
  <si>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</si>
  <si>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</si>
  <si>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</si>
  <si>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</si>
  <si>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</si>
  <si>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</si>
  <si>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</si>
  <si>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</si>
  <si>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</si>
  <si>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</si>
  <si>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</si>
  <si>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</si>
  <si>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</si>
  <si>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</si>
  <si>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</si>
  <si>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</si>
  <si>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</si>
  <si>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</si>
  <si>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</si>
  <si>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</si>
  <si>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</si>
  <si>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</si>
  <si>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</si>
  <si>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</si>
  <si>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</si>
  <si>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</si>
  <si>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</si>
  <si>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</si>
  <si>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</si>
  <si>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</si>
  <si>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</si>
  <si>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</si>
  <si>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</si>
  <si>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</si>
  <si>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</si>
  <si>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</si>
  <si>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</si>
  <si>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</si>
  <si>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</si>
  <si>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</si>
  <si>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</si>
  <si>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</si>
  <si>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</si>
  <si>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</si>
  <si>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</si>
  <si>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</si>
  <si>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</si>
  <si>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</si>
  <si>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</si>
  <si>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</si>
  <si>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</si>
  <si>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</si>
  <si>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</si>
  <si>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</si>
  <si>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</si>
  <si>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</si>
  <si>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</si>
  <si>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</si>
  <si>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</si>
  <si>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</si>
  <si>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</si>
  <si>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</si>
  <si>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</si>
  <si>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</si>
  <si>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</si>
  <si>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</si>
  <si>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</si>
  <si>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</si>
  <si>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</si>
  <si>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</si>
  <si>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</si>
  <si>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</si>
  <si>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</si>
  <si>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</si>
  <si>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</si>
  <si>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</si>
  <si>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</si>
  <si>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</si>
  <si>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</si>
  <si>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</si>
  <si>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</si>
  <si>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</si>
  <si>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</si>
  <si>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</si>
  <si>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</si>
  <si>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</si>
  <si>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</si>
  <si>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</si>
  <si>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</si>
  <si>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</si>
  <si>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</si>
  <si>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</si>
  <si>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</si>
  <si>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</si>
  <si>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</si>
  <si>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</si>
  <si>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</si>
  <si>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</si>
  <si>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</si>
  <si>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</si>
  <si>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</si>
  <si>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</si>
  <si>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</si>
  <si>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</si>
  <si>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</si>
  <si>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</si>
  <si>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</si>
  <si>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</si>
  <si>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</si>
  <si>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</si>
  <si>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</si>
  <si>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</si>
  <si>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</si>
  <si>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</si>
  <si>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</si>
  <si>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</si>
  <si>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</si>
  <si>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</si>
  <si>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</si>
  <si>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</si>
  <si>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</si>
  <si>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</si>
  <si>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</si>
  <si>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</si>
  <si>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</si>
  <si>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</si>
  <si>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</si>
  <si>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</si>
  <si>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</si>
  <si>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</si>
  <si>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</si>
  <si>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</si>
  <si>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</si>
  <si>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</si>
  <si>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</si>
  <si>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</si>
  <si>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</si>
  <si>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</si>
  <si>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</si>
  <si>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</si>
  <si>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</si>
  <si>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</si>
  <si>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</si>
  <si>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</si>
  <si>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</si>
  <si>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</si>
  <si>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</si>
  <si>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</si>
  <si>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</si>
  <si>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</si>
  <si>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</si>
  <si>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</si>
  <si>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</si>
  <si>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</si>
  <si>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</si>
  <si>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</si>
  <si>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</si>
  <si>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</si>
  <si>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</si>
  <si>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</si>
  <si>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</si>
  <si>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</si>
  <si>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</si>
  <si>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</si>
  <si>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</si>
  <si>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</si>
  <si>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</si>
  <si>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</si>
  <si>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</si>
  <si>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</si>
  <si>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</si>
  <si>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</si>
  <si>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</si>
  <si>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</si>
  <si>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</si>
  <si>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</si>
  <si>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</si>
  <si>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</si>
  <si>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</si>
  <si>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</si>
  <si>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</si>
  <si>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</si>
  <si>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</si>
  <si>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</si>
  <si>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</si>
  <si>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</si>
  <si>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</si>
  <si>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</si>
  <si>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</si>
  <si>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</si>
  <si>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</si>
  <si>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</si>
  <si>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</si>
  <si>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</si>
  <si>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</si>
  <si>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</si>
  <si>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</si>
  <si>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</si>
  <si>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</si>
  <si>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</si>
  <si>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</si>
  <si>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</si>
  <si>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</si>
  <si>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</si>
  <si>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</si>
  <si>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</si>
  <si>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</si>
  <si>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</si>
  <si>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</si>
  <si>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</si>
  <si>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</si>
  <si>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</si>
  <si>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</si>
  <si>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</si>
  <si>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</si>
  <si>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</si>
  <si>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</si>
  <si>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</si>
  <si>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</si>
  <si>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</si>
  <si>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</si>
  <si>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</si>
  <si>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</si>
  <si>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</si>
  <si>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</si>
  <si>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</si>
  <si>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</si>
  <si>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</si>
  <si>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</si>
  <si>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</si>
  <si>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</si>
  <si>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</si>
  <si>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</si>
  <si>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</si>
  <si>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</si>
  <si>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</si>
  <si>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</si>
  <si>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</si>
  <si>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</si>
  <si>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</si>
  <si>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</si>
  <si>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</si>
  <si>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</si>
  <si>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</si>
  <si>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</si>
  <si>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</si>
  <si>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</si>
  <si>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</si>
  <si>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</si>
  <si>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</si>
  <si>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</si>
  <si>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</si>
  <si>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</si>
  <si>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</si>
  <si>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</si>
  <si>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</si>
  <si>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</si>
  <si>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</si>
  <si>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</si>
  <si>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</si>
  <si>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</si>
  <si>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</si>
  <si>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</si>
  <si>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</si>
  <si>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</si>
  <si>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</si>
  <si>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</si>
  <si>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</si>
  <si>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</si>
  <si>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</si>
  <si>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</si>
  <si>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</si>
  <si>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</si>
  <si>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</si>
  <si>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</si>
  <si>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</si>
  <si>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</si>
  <si>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</si>
  <si>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</si>
  <si>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</si>
  <si>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</si>
  <si>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</si>
  <si>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</si>
  <si>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</si>
  <si>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</si>
  <si>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</si>
  <si>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</si>
  <si>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</si>
  <si>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</si>
  <si>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</si>
  <si>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</si>
  <si>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</si>
  <si>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</si>
  <si>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</si>
  <si>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</si>
  <si>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</si>
  <si>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</si>
  <si>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</si>
  <si>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</si>
  <si>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</si>
  <si>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</si>
  <si>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</si>
  <si>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</si>
  <si>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</si>
  <si>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</si>
  <si>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</si>
  <si>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</si>
  <si>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</si>
  <si>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</si>
  <si>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</si>
  <si>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</si>
  <si>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</si>
  <si>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</si>
  <si>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</si>
  <si>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</si>
  <si>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</si>
  <si>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</si>
  <si>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</si>
  <si>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</si>
  <si>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</si>
  <si>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</si>
  <si>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</si>
  <si>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</si>
  <si>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</si>
  <si>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</si>
  <si>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</si>
  <si>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</si>
  <si>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</si>
  <si>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</si>
  <si>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</si>
  <si>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</si>
  <si>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</si>
  <si>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</si>
  <si>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</si>
  <si>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</si>
  <si>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</si>
  <si>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</si>
  <si>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</si>
  <si>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</si>
  <si>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</si>
  <si>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</si>
  <si>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</si>
  <si>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</si>
  <si>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</si>
  <si>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</si>
  <si>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</si>
  <si>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</si>
  <si>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</si>
  <si>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</si>
  <si>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</si>
  <si>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</si>
  <si>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</si>
  <si>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</si>
  <si>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</si>
  <si>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</si>
  <si>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</si>
  <si>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</si>
  <si>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</si>
  <si>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</si>
  <si>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</si>
  <si>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</si>
  <si>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</si>
  <si>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</si>
  <si>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</si>
  <si>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</si>
  <si>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</si>
  <si>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</si>
  <si>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</si>
  <si>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</si>
  <si>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</si>
  <si>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</si>
  <si>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</si>
  <si>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</si>
  <si>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</si>
  <si>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</si>
  <si>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</si>
  <si>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</si>
  <si>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</si>
  <si>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</si>
  <si>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</si>
  <si>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</si>
  <si>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</si>
  <si>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</si>
  <si>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</si>
  <si>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</si>
  <si>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</si>
  <si>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</si>
  <si>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</si>
  <si>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</si>
  <si>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</si>
  <si>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</si>
  <si>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</si>
  <si>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</si>
  <si>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</si>
  <si>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</si>
  <si>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</si>
  <si>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</si>
  <si>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</si>
  <si>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</si>
  <si>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</si>
  <si>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</si>
  <si>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</si>
  <si>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</si>
  <si>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</si>
  <si>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</si>
  <si>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</si>
  <si>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</si>
  <si>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</si>
  <si>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</si>
  <si>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</si>
  <si>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</si>
  <si>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</si>
  <si>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</si>
  <si>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</si>
  <si>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</si>
  <si>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</si>
  <si>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</si>
  <si>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</si>
  <si>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</si>
  <si>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</si>
  <si>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</si>
  <si>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</si>
  <si>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</si>
  <si>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</si>
  <si>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</si>
  <si>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</si>
  <si>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</si>
  <si>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</si>
  <si>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</si>
  <si>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</si>
  <si>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</si>
  <si>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</si>
  <si>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</si>
  <si>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</si>
  <si>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</si>
  <si>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</si>
  <si>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</si>
  <si>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</si>
  <si>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</si>
  <si>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</si>
  <si>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</si>
  <si>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</si>
  <si>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</si>
  <si>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</si>
  <si>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</si>
  <si>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</si>
  <si>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</si>
  <si>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</si>
  <si>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</si>
  <si>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</si>
  <si>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</si>
  <si>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</si>
  <si>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</si>
  <si>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</si>
  <si>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</si>
  <si>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</si>
  <si>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</si>
  <si>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</si>
  <si>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</si>
  <si>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</si>
  <si>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</si>
  <si>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</si>
  <si>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</si>
  <si>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</si>
  <si>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</si>
  <si>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</si>
  <si>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</si>
  <si>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</si>
  <si>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</si>
  <si>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</si>
  <si>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</si>
  <si>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</si>
  <si>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</si>
  <si>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</si>
  <si>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</si>
  <si>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</si>
  <si>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</si>
  <si>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</si>
  <si>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</si>
  <si>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</si>
  <si>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</si>
  <si>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</si>
  <si>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</si>
  <si>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</si>
  <si>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</si>
  <si>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</si>
  <si>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</si>
  <si>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</si>
  <si>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</si>
  <si>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</si>
  <si>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</si>
  <si>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</si>
  <si>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</si>
  <si>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</si>
  <si>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</si>
  <si>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</si>
  <si>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</si>
  <si>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</si>
  <si>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</si>
  <si>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</si>
  <si>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</si>
  <si>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</si>
  <si>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</si>
  <si>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</si>
  <si>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</si>
  <si>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</si>
  <si>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</si>
  <si>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</si>
  <si>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</si>
  <si>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</si>
  <si>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</si>
  <si>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</si>
  <si>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</si>
  <si>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</si>
  <si>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</si>
  <si>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</si>
  <si>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</si>
  <si>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</si>
  <si>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</si>
  <si>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</si>
  <si>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</si>
  <si>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</si>
  <si>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</si>
  <si>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</si>
  <si>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</si>
  <si>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</si>
  <si>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</si>
  <si>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</si>
  <si>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</si>
  <si>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</si>
  <si>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</si>
  <si>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</si>
  <si>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</si>
  <si>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</si>
  <si>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</si>
  <si>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</si>
  <si>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</si>
  <si>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</si>
  <si>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</si>
  <si>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</si>
  <si>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</si>
  <si>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</si>
  <si>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</si>
  <si>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</si>
  <si>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</si>
  <si>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</si>
  <si>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</si>
  <si>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</si>
  <si>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</si>
  <si>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</si>
  <si>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</si>
  <si>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</si>
  <si>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</si>
  <si>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</si>
  <si>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</si>
  <si>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</si>
  <si>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</si>
  <si>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</si>
  <si>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</si>
  <si>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</si>
  <si>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</si>
  <si>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</si>
  <si>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</si>
  <si>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</si>
  <si>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</si>
  <si>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</si>
  <si>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</si>
  <si>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</si>
  <si>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</si>
  <si>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</si>
  <si>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</si>
  <si>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</si>
  <si>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</si>
  <si>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</si>
  <si>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</si>
  <si>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</si>
  <si>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</si>
  <si>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</si>
  <si>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</si>
  <si>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</si>
  <si>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</si>
  <si>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</si>
  <si>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</si>
  <si>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</si>
  <si>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</si>
  <si>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</si>
  <si>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</si>
  <si>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</si>
  <si>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</si>
  <si>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</si>
  <si>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</si>
  <si>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</si>
  <si>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</si>
  <si>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</si>
  <si>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</si>
  <si>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</si>
  <si>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</si>
  <si>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</si>
  <si>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</si>
  <si>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</si>
  <si>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</si>
  <si>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</si>
  <si>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</si>
  <si>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</si>
  <si>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</si>
  <si>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</si>
  <si>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</si>
  <si>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</si>
  <si>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</si>
  <si>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</si>
  <si>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</si>
  <si>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</si>
  <si>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</si>
  <si>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</si>
  <si>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</si>
  <si>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</si>
  <si>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</si>
  <si>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</si>
  <si>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</si>
  <si>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</si>
  <si>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</si>
  <si>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</si>
  <si>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</si>
  <si>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</si>
  <si>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</si>
  <si>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</si>
  <si>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</si>
  <si>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</si>
  <si>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</si>
  <si>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</si>
  <si>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</si>
  <si>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</si>
  <si>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</si>
  <si>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</si>
  <si>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</si>
  <si>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</si>
  <si>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</si>
  <si>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</si>
  <si>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</si>
  <si>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</si>
  <si>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</si>
  <si>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</si>
  <si>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</si>
  <si>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</si>
  <si>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</si>
  <si>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</si>
  <si>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</si>
  <si>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</si>
  <si>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</si>
  <si>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</si>
  <si>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</si>
  <si>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</si>
  <si>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</si>
  <si>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</si>
  <si>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</si>
  <si>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</si>
  <si>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</si>
  <si>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</si>
  <si>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</si>
  <si>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</si>
  <si>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</si>
  <si>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</si>
  <si>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</si>
  <si>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</si>
  <si>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</si>
  <si>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</si>
  <si>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</si>
  <si>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</si>
  <si>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</si>
  <si>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</si>
  <si>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</si>
  <si>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</si>
  <si>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</si>
  <si>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</si>
  <si>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</si>
  <si>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</si>
  <si>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</si>
  <si>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</si>
  <si>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</si>
  <si>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</si>
  <si>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</si>
  <si>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</si>
  <si>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</si>
  <si>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</si>
  <si>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</si>
  <si>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</si>
  <si>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</si>
  <si>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</si>
  <si>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</si>
  <si>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</si>
  <si>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</si>
  <si>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</si>
  <si>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</si>
  <si>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</si>
  <si>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</si>
  <si>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</si>
  <si>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</si>
  <si>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</si>
  <si>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</si>
  <si>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</si>
  <si>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</si>
  <si>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</si>
  <si>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</si>
  <si>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</si>
  <si>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</si>
  <si>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</si>
  <si>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</si>
  <si>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</si>
  <si>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</si>
  <si>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</si>
  <si>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</si>
  <si>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</si>
  <si>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</si>
  <si>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</si>
  <si>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</si>
  <si>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</si>
  <si>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</si>
  <si>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</si>
  <si>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</si>
  <si>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</si>
  <si>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</si>
  <si>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</si>
  <si>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</si>
  <si>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</si>
  <si>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</si>
  <si>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</si>
  <si>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</si>
  <si>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</si>
  <si>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</si>
  <si>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</si>
  <si>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</si>
  <si>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</si>
  <si>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</si>
  <si>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</si>
  <si>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</si>
  <si>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</si>
  <si>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</si>
  <si>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</si>
  <si>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</si>
  <si>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</si>
  <si>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</si>
  <si>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</si>
  <si>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</si>
  <si>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</si>
  <si>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</si>
  <si>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</si>
  <si>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</si>
  <si>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</si>
  <si>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</si>
  <si>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</si>
  <si>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</si>
  <si>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</si>
  <si>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</si>
  <si>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</si>
  <si>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</si>
  <si>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</si>
  <si>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</si>
  <si>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</si>
  <si>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</si>
  <si>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</si>
  <si>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</si>
  <si>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</si>
  <si>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</si>
  <si>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</si>
  <si>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</si>
  <si>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</si>
  <si>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</si>
  <si>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</si>
  <si>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</si>
  <si>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</si>
  <si>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</si>
  <si>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</si>
  <si>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</si>
  <si>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</si>
  <si>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</si>
  <si>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</si>
  <si>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</si>
  <si>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</si>
  <si>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</si>
  <si>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</si>
  <si>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</si>
  <si>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</si>
  <si>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</si>
  <si>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</si>
  <si>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</si>
  <si>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</si>
  <si>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</si>
  <si>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</si>
  <si>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</si>
  <si>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</si>
  <si>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</si>
  <si>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</si>
  <si>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</si>
  <si>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</si>
  <si>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</si>
  <si>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</si>
  <si>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</si>
  <si>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</si>
  <si>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</si>
  <si>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</si>
  <si>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</si>
  <si>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</si>
  <si>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</si>
  <si>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</si>
  <si>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</si>
  <si>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</si>
  <si>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</si>
  <si>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</si>
  <si>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</si>
  <si>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</si>
  <si>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</si>
  <si>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</si>
  <si>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</si>
  <si>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</si>
  <si>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</si>
  <si>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</si>
  <si>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</si>
  <si>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</si>
  <si>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</si>
  <si>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</si>
  <si>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</si>
  <si>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</si>
  <si>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</si>
  <si>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</si>
  <si>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</si>
  <si>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</si>
  <si>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</si>
  <si>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</si>
  <si>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</si>
  <si>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</si>
  <si>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</si>
  <si>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</si>
  <si>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</si>
  <si>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</si>
  <si>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</si>
  <si>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</si>
  <si>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</si>
  <si>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</si>
  <si>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</si>
  <si>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</si>
  <si>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</si>
  <si>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</si>
  <si>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</si>
  <si>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</si>
  <si>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</si>
  <si>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</si>
  <si>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</si>
  <si>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</si>
  <si>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</si>
  <si>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</si>
  <si>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</si>
  <si>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</si>
  <si>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</si>
  <si>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</si>
  <si>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</si>
  <si>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</si>
  <si>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</si>
  <si>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</si>
  <si>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</si>
  <si>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</si>
  <si>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</si>
  <si>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</si>
  <si>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</si>
  <si>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</si>
  <si>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</si>
  <si>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</si>
  <si>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</si>
  <si>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</si>
  <si>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</si>
  <si>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</si>
  <si>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</si>
  <si>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</si>
  <si>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</si>
  <si>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</si>
  <si>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</si>
  <si>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</si>
  <si>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</si>
  <si>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</si>
  <si>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</si>
  <si>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</si>
  <si>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</si>
  <si>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</si>
  <si>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</si>
  <si>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</si>
  <si>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</si>
  <si>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</si>
  <si>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</si>
  <si>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</si>
  <si>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</si>
  <si>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</si>
  <si>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</si>
  <si>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</si>
  <si>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</si>
  <si>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</si>
  <si>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</si>
  <si>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</si>
  <si>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</si>
  <si>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</si>
  <si>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</si>
  <si>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</si>
  <si>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</si>
  <si>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</si>
  <si>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</si>
  <si>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</si>
  <si>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</si>
  <si>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</si>
  <si>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</si>
  <si>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</si>
  <si>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</si>
  <si>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</si>
  <si>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</si>
  <si>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</si>
  <si>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</si>
  <si>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</si>
  <si>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</si>
  <si>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</si>
  <si>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</si>
  <si>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</si>
  <si>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</si>
  <si>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</si>
  <si>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</si>
  <si>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</si>
  <si>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</si>
  <si>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</si>
  <si>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</si>
  <si>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</si>
  <si>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</si>
  <si>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</si>
  <si>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</si>
  <si>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</si>
  <si>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</si>
  <si>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</si>
  <si>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</si>
  <si>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</si>
  <si>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</si>
  <si>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</si>
  <si>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</si>
  <si>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</si>
  <si>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</si>
  <si>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</si>
  <si>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</si>
  <si>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</si>
  <si>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</si>
  <si>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</si>
  <si>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</si>
  <si>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</si>
  <si>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</si>
  <si>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</si>
  <si>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</si>
  <si>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</si>
  <si>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</si>
  <si>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</si>
  <si>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</si>
  <si>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</si>
  <si>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</si>
  <si>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</si>
  <si>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</si>
  <si>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</si>
  <si>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</si>
  <si>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</si>
  <si>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</si>
  <si>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</si>
  <si>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</si>
  <si>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</si>
  <si>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</si>
  <si>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</si>
  <si>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</si>
  <si>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</si>
  <si>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</si>
  <si>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</si>
  <si>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</si>
  <si>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</si>
  <si>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</si>
  <si>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</si>
  <si>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</si>
  <si>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</si>
  <si>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</si>
  <si>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</si>
  <si>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</si>
  <si>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</si>
  <si>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</si>
  <si>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</si>
  <si>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</si>
  <si>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</si>
  <si>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</si>
  <si>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</si>
  <si>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</si>
  <si>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</si>
  <si>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</si>
  <si>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</si>
  <si>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</si>
  <si>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</si>
  <si>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</si>
  <si>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</si>
  <si>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</si>
  <si>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</si>
  <si>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</si>
  <si>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</si>
  <si>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</si>
  <si>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</si>
  <si>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</si>
  <si>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</si>
  <si>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</si>
  <si>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</si>
  <si>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</si>
  <si>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</si>
  <si>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</si>
  <si>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</si>
  <si>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</si>
  <si>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</si>
  <si>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</si>
  <si>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</si>
  <si>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</si>
  <si>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</si>
  <si>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</si>
  <si>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</si>
  <si>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</si>
  <si>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</si>
  <si>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</si>
  <si>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</si>
  <si>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</si>
  <si>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</si>
  <si>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</si>
  <si>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</si>
  <si>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</si>
  <si>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</si>
  <si>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</si>
  <si>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</si>
  <si>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</si>
  <si>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</si>
  <si>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</si>
  <si>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</si>
  <si>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</si>
  <si>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</si>
  <si>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</si>
  <si>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</si>
  <si>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</si>
  <si>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</si>
  <si>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</si>
  <si>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</si>
  <si>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</si>
  <si>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</si>
  <si>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</si>
  <si>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</si>
  <si>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</si>
  <si>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</si>
  <si>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</si>
  <si>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</si>
  <si>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</si>
  <si>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</si>
  <si>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</si>
  <si>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</si>
  <si>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</si>
  <si>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</si>
  <si>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</si>
  <si>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</si>
  <si>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</si>
  <si>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</si>
  <si>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</si>
  <si>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</si>
  <si>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</si>
  <si>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</si>
  <si>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</si>
  <si>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</si>
  <si>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</si>
  <si>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</si>
  <si>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</si>
  <si>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</si>
  <si>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</si>
  <si>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</si>
  <si>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</si>
  <si>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</si>
  <si>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</si>
  <si>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</si>
  <si>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</si>
  <si>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</si>
  <si>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</si>
  <si>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</si>
  <si>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</si>
  <si>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</si>
  <si>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</si>
  <si>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</si>
  <si>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</si>
  <si>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</si>
  <si>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</si>
  <si>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</si>
  <si>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</si>
  <si>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</si>
  <si>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</si>
  <si>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</si>
  <si>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</si>
  <si>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</si>
  <si>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</si>
  <si>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</si>
  <si>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</si>
  <si>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</si>
  <si>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</si>
  <si>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</si>
  <si>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</si>
  <si>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</si>
  <si>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</si>
  <si>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</si>
  <si>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</si>
  <si>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</si>
  <si>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</si>
  <si>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</si>
  <si>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</si>
  <si>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</si>
  <si>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</si>
  <si>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</si>
  <si>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</si>
  <si>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</si>
  <si>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</si>
  <si>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</si>
  <si>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</si>
  <si>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</si>
  <si>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</si>
  <si>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</si>
  <si>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</si>
  <si>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</si>
  <si>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</si>
  <si>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</si>
  <si>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</si>
  <si>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</si>
  <si>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</si>
  <si>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</si>
  <si>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</si>
  <si>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</si>
  <si>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</si>
  <si>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</si>
  <si>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</si>
  <si>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</si>
  <si>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</si>
  <si>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</si>
  <si>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</si>
  <si>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</si>
  <si>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</si>
  <si>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</si>
  <si>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</si>
  <si>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</si>
  <si>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</si>
  <si>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</si>
  <si>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</si>
  <si>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</si>
  <si>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</si>
  <si>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</si>
  <si>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</si>
  <si>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</si>
  <si>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</si>
  <si>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</si>
  <si>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</si>
  <si>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</si>
  <si>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</si>
  <si>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</si>
  <si>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</si>
  <si>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</si>
  <si>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</si>
  <si>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</si>
  <si>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</si>
  <si>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</si>
  <si>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</si>
  <si>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</si>
  <si>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</si>
  <si>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</si>
  <si>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</si>
  <si>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</si>
  <si>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</si>
  <si>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</si>
  <si>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</si>
  <si>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</si>
  <si>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</si>
  <si>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</si>
  <si>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</si>
  <si>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</si>
  <si>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</si>
  <si>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</si>
  <si>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</si>
  <si>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</si>
  <si>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</si>
  <si>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</si>
  <si>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</si>
  <si>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</si>
  <si>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</si>
  <si>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</si>
  <si>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</si>
  <si>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</si>
  <si>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</si>
  <si>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</si>
  <si>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</si>
  <si>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</si>
  <si>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</si>
  <si>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</si>
  <si>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</si>
  <si>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</si>
  <si>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</si>
  <si>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</si>
  <si>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</si>
  <si>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</si>
  <si>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</si>
  <si>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</si>
  <si>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</si>
  <si>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</si>
  <si>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</si>
  <si>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</si>
  <si>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</si>
  <si>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</si>
  <si>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</si>
  <si>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</si>
  <si>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</si>
  <si>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</si>
  <si>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</si>
  <si>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</si>
  <si>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</si>
  <si>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</si>
  <si>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</si>
  <si>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</si>
  <si>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</si>
  <si>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</si>
  <si>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</si>
  <si>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</si>
  <si>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</si>
  <si>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</si>
  <si>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</si>
  <si>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</si>
  <si>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</si>
  <si>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</si>
  <si>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</si>
  <si>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</si>
  <si>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</si>
  <si>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</si>
  <si>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</si>
  <si>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</si>
  <si>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</si>
  <si>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</si>
  <si>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</si>
  <si>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</si>
  <si>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</si>
  <si>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</si>
  <si>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</si>
  <si>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</si>
  <si>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</si>
  <si>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</si>
  <si>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</si>
  <si>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</si>
  <si>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</si>
  <si>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</si>
  <si>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</si>
  <si>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</si>
  <si>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</si>
  <si>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</si>
  <si>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</si>
  <si>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</si>
  <si>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</si>
  <si>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</si>
  <si>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</si>
  <si>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</si>
  <si>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</si>
  <si>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</si>
  <si>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</si>
  <si>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</si>
  <si>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</si>
  <si>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</si>
  <si>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</si>
  <si>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</si>
  <si>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</si>
  <si>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</si>
  <si>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</si>
  <si>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</si>
  <si>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</si>
  <si>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</si>
  <si>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</si>
  <si>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</si>
  <si>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</si>
  <si>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</si>
  <si>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</si>
  <si>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</si>
  <si>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</si>
  <si>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</si>
  <si>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</si>
  <si>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</si>
  <si>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</si>
  <si>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</si>
  <si>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</si>
  <si>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</si>
  <si>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</si>
  <si>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</si>
  <si>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</si>
  <si>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</si>
  <si>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</si>
  <si>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</si>
  <si>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</si>
  <si>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</si>
  <si>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</si>
  <si>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</si>
  <si>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</si>
  <si>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</si>
  <si>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</si>
  <si>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</si>
  <si>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</si>
  <si>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</si>
  <si>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</si>
  <si>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</si>
  <si>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</si>
  <si>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</si>
  <si>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</si>
  <si>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</si>
  <si>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</si>
  <si>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</si>
  <si>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</si>
  <si>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</si>
  <si>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</si>
  <si>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</si>
  <si>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</si>
  <si>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</si>
  <si>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</si>
  <si>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</si>
  <si>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</si>
  <si>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</si>
  <si>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</si>
  <si>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</si>
  <si>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</si>
  <si>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</si>
  <si>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</si>
  <si>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</si>
  <si>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</si>
  <si>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</si>
  <si>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</si>
  <si>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</si>
  <si>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</si>
  <si>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</si>
  <si>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</si>
  <si>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</si>
  <si>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</si>
  <si>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</si>
  <si>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</si>
  <si>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</si>
  <si>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</si>
  <si>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</si>
  <si>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</si>
  <si>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</si>
  <si>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</si>
  <si>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</si>
  <si>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</si>
  <si>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</si>
  <si>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</si>
  <si>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</si>
  <si>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</si>
  <si>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</si>
  <si>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</si>
  <si>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</si>
  <si>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</si>
  <si>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</si>
  <si>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</si>
  <si>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</si>
  <si>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</si>
  <si>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</si>
  <si>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</si>
  <si>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</si>
  <si>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</si>
  <si>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</si>
  <si>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</si>
  <si>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</si>
  <si>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</si>
  <si>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</si>
  <si>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</si>
  <si>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</si>
  <si>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</si>
  <si>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</si>
  <si>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</si>
  <si>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</si>
  <si>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</si>
  <si>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</si>
  <si>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</si>
  <si>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</si>
  <si>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</si>
  <si>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</si>
  <si>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</si>
  <si>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</si>
  <si>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</si>
  <si>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</si>
  <si>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</si>
  <si>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</si>
  <si>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</si>
  <si>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</si>
  <si>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</si>
  <si>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</si>
  <si>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</si>
  <si>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</si>
  <si>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</si>
  <si>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</si>
  <si>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</si>
  <si>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</si>
  <si>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</si>
  <si>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</si>
  <si>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</si>
  <si>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</si>
  <si>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</si>
  <si>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</si>
  <si>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</si>
  <si>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</si>
  <si>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</si>
  <si>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</si>
  <si>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</si>
  <si>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</si>
  <si>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</si>
  <si>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</si>
  <si>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</si>
  <si>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</si>
  <si>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</si>
  <si>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</si>
  <si>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</si>
  <si>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</si>
  <si>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</si>
  <si>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</si>
  <si>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</si>
  <si>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</si>
  <si>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</si>
  <si>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</si>
  <si>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</si>
  <si>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</si>
  <si>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</si>
  <si>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</si>
  <si>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</si>
  <si>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</si>
  <si>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</si>
  <si>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</si>
  <si>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</si>
  <si>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</si>
  <si>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</si>
  <si>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</si>
  <si>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</si>
  <si>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</si>
  <si>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</si>
  <si>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</si>
  <si>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</si>
  <si>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</si>
  <si>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</si>
  <si>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</si>
  <si>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</si>
  <si>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</si>
  <si>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</si>
  <si>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</si>
  <si>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</si>
  <si>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</si>
  <si>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</si>
  <si>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</si>
  <si>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</si>
  <si>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</si>
  <si>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</si>
  <si>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</si>
  <si>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</si>
  <si>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</si>
  <si>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</si>
  <si>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</si>
  <si>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</si>
  <si>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</si>
  <si>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</si>
  <si>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</si>
  <si>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</si>
  <si>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</si>
  <si>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</si>
  <si>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</si>
  <si>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</si>
  <si>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</si>
  <si>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</si>
  <si>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</si>
  <si>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</si>
  <si>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</si>
  <si>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</si>
  <si>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</si>
  <si>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</si>
  <si>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</si>
  <si>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</si>
  <si>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</si>
  <si>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</si>
  <si>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</si>
  <si>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</si>
  <si>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</si>
  <si>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</si>
  <si>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</si>
  <si>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</si>
  <si>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</si>
  <si>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</si>
  <si>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</si>
  <si>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</si>
  <si>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</si>
  <si>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</si>
  <si>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</si>
  <si>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</si>
  <si>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</si>
  <si>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</si>
  <si>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</si>
  <si>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</si>
  <si>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</si>
  <si>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</si>
  <si>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</si>
  <si>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</si>
  <si>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</si>
  <si>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</si>
  <si>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</si>
  <si>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</si>
  <si>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</si>
  <si>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</si>
  <si>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</si>
  <si>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</si>
  <si>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</si>
  <si>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</si>
  <si>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</si>
  <si>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</si>
  <si>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</si>
  <si>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</si>
  <si>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</si>
  <si>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</si>
  <si>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</si>
  <si>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</si>
  <si>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</si>
  <si>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</si>
  <si>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</si>
  <si>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</si>
  <si>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</si>
  <si>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</si>
  <si>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</si>
  <si>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</si>
  <si>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</si>
  <si>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</si>
  <si>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</si>
  <si>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</si>
  <si>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</si>
  <si>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</si>
  <si>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</si>
  <si>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</si>
  <si>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</si>
  <si>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</si>
  <si>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</si>
  <si>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</si>
  <si>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</si>
  <si>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</si>
  <si>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</si>
  <si>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</si>
  <si>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</si>
  <si>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</si>
  <si>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</si>
  <si>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</si>
  <si>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</si>
  <si>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</si>
  <si>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</si>
  <si>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</si>
  <si>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</si>
  <si>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</si>
  <si>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</si>
  <si>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</si>
  <si>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</si>
  <si>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</si>
  <si>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</si>
  <si>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</si>
  <si>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</si>
  <si>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</si>
  <si>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</si>
  <si>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</si>
  <si>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</si>
  <si>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</si>
  <si>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</si>
  <si>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</si>
  <si>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</si>
  <si>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</si>
  <si>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</si>
  <si>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</si>
  <si>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</si>
  <si>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</si>
  <si>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</si>
  <si>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</si>
  <si>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</si>
  <si>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</si>
  <si>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</si>
  <si>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</si>
  <si>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</si>
  <si>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</si>
  <si>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</si>
  <si>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</si>
  <si>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</si>
  <si>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</si>
  <si>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</si>
  <si>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</si>
  <si>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</si>
  <si>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</si>
  <si>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</si>
  <si>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</si>
  <si>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</si>
  <si>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</si>
  <si>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</si>
  <si>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</si>
  <si>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</si>
  <si>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</si>
  <si>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</si>
  <si>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</si>
  <si>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</si>
  <si>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</si>
  <si>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</si>
  <si>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</si>
  <si>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</si>
  <si>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</si>
  <si>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</si>
  <si>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</si>
  <si>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</si>
  <si>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</si>
  <si>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</si>
  <si>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</si>
  <si>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</si>
  <si>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</si>
  <si>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</si>
  <si>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</si>
  <si>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</si>
  <si>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</si>
  <si>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</si>
  <si>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</si>
  <si>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</si>
  <si>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</si>
  <si>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</si>
  <si>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</si>
  <si>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</si>
  <si>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</si>
  <si>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</si>
  <si>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</si>
  <si>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</si>
  <si>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</si>
  <si>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</si>
  <si>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</si>
  <si>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</si>
  <si>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</si>
  <si>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</si>
  <si>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</si>
  <si>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</si>
  <si>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</si>
  <si>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</si>
  <si>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</si>
  <si>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</si>
  <si>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</si>
  <si>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</si>
  <si>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</si>
  <si>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</si>
  <si>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</si>
  <si>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</si>
  <si>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</si>
  <si>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</si>
  <si>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</si>
  <si>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</si>
  <si>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</si>
  <si>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</si>
  <si>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</si>
  <si>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</si>
  <si>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</si>
  <si>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</si>
  <si>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</si>
  <si>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</si>
  <si>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</si>
  <si>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</si>
  <si>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</si>
  <si>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</si>
  <si>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</si>
  <si>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</si>
  <si>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</si>
  <si>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</si>
  <si>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</si>
  <si>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</si>
  <si>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</si>
  <si>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</si>
  <si>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</si>
  <si>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</si>
  <si>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</si>
  <si>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</si>
  <si>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</si>
  <si>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</si>
  <si>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</si>
  <si>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</si>
  <si>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</si>
  <si>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</si>
  <si>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</si>
  <si>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</si>
  <si>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</si>
  <si>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</si>
  <si>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</si>
  <si>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</si>
  <si>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</si>
  <si>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</si>
  <si>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</si>
  <si>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</si>
  <si>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</si>
  <si>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</si>
  <si>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</si>
  <si>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</si>
  <si>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</si>
  <si>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</si>
  <si>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</si>
  <si>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</si>
  <si>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</si>
  <si>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</si>
  <si>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</si>
  <si>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</si>
  <si>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</si>
  <si>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</si>
  <si>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</si>
  <si>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</si>
  <si>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</si>
  <si>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</si>
  <si>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</si>
  <si>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</si>
  <si>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</si>
  <si>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</si>
  <si>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</si>
  <si>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</si>
  <si>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</si>
  <si>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</si>
  <si>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</si>
  <si>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</si>
  <si>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</si>
  <si>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</si>
  <si>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</si>
  <si>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</si>
  <si>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</si>
  <si>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</si>
  <si>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</si>
  <si>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</si>
  <si>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</si>
  <si>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</si>
  <si>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</si>
  <si>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</si>
  <si>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</si>
  <si>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</si>
  <si>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</si>
  <si>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</si>
  <si>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</si>
  <si>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</si>
  <si>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</si>
  <si>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</si>
  <si>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</si>
  <si>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</si>
  <si>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</si>
  <si>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</si>
  <si>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</si>
  <si>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</si>
  <si>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</si>
  <si>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</si>
  <si>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</si>
  <si>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</si>
  <si>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</si>
  <si>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</si>
  <si>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</si>
  <si>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</si>
  <si>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</si>
  <si>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</si>
  <si>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</si>
  <si>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</si>
  <si>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</si>
  <si>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</si>
  <si>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</si>
  <si>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</si>
  <si>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</si>
  <si>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</si>
  <si>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</si>
  <si>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</si>
  <si>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</si>
  <si>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</si>
  <si>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</si>
  <si>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</si>
  <si>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</si>
  <si>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</si>
  <si>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</si>
  <si>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</si>
  <si>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</si>
  <si>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</si>
  <si>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</si>
  <si>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</si>
  <si>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</si>
  <si>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</si>
  <si>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</si>
  <si>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</si>
  <si>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</si>
  <si>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</si>
  <si>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</si>
  <si>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</si>
  <si>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</si>
  <si>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</si>
  <si>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</si>
  <si>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</si>
  <si>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</si>
  <si>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</si>
  <si>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</si>
  <si>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</si>
  <si>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</si>
  <si>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</si>
  <si>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</si>
  <si>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</si>
  <si>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</si>
  <si>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</si>
  <si>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</si>
  <si>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</si>
  <si>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</si>
  <si>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</si>
  <si>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</si>
  <si>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</si>
  <si>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</si>
  <si>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</si>
  <si>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</si>
  <si>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</si>
  <si>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</si>
  <si>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</si>
  <si>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</si>
  <si>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</si>
  <si>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</si>
  <si>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</si>
  <si>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</si>
  <si>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</si>
  <si>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</si>
  <si>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</si>
  <si>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</si>
  <si>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</si>
  <si>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</si>
  <si>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</si>
  <si>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</si>
  <si>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</si>
  <si>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</si>
  <si>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</si>
  <si>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</si>
  <si>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</si>
  <si>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</si>
  <si>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</si>
  <si>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</si>
  <si>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</si>
  <si>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</si>
  <si>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</si>
  <si>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</si>
  <si>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</si>
  <si>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</si>
  <si>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</si>
  <si>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</si>
  <si>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</si>
  <si>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</si>
  <si>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</si>
  <si>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</si>
  <si>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</si>
  <si>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</si>
  <si>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</si>
  <si>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</si>
  <si>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</si>
  <si>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</si>
  <si>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</si>
  <si>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</si>
  <si>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</si>
  <si>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</si>
  <si>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</si>
  <si>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</si>
  <si>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</si>
  <si>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</si>
  <si>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</si>
  <si>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</si>
  <si>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</si>
  <si>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</si>
  <si>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</si>
  <si>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</si>
  <si>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</si>
  <si>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</si>
  <si>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</si>
  <si>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</si>
  <si>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</si>
  <si>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</si>
  <si>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</si>
  <si>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</si>
  <si>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</si>
  <si>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</si>
  <si>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</si>
  <si>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</si>
  <si>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</si>
  <si>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</si>
  <si>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</si>
  <si>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</si>
  <si>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</si>
  <si>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</si>
  <si>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</si>
  <si>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</si>
  <si>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</si>
  <si>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</si>
  <si>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</si>
  <si>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</si>
  <si>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</si>
  <si>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</si>
  <si>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</si>
  <si>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</si>
  <si>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</si>
  <si>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</si>
  <si>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</si>
  <si>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</si>
  <si>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</si>
  <si>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</si>
  <si>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</si>
  <si>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</si>
  <si>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</si>
  <si>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</si>
  <si>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</si>
  <si>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</si>
  <si>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</si>
  <si>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</si>
  <si>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</si>
  <si>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</si>
  <si>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</si>
  <si>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</si>
  <si>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</si>
  <si>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</si>
  <si>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</si>
  <si>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</si>
  <si>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</si>
  <si>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</si>
  <si>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</si>
  <si>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</si>
  <si>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</si>
  <si>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</si>
  <si>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</si>
  <si>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</si>
  <si>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</si>
  <si>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</si>
  <si>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</si>
  <si>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</si>
  <si>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</si>
  <si>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</si>
  <si>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</si>
  <si>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</si>
  <si>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</si>
  <si>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</si>
  <si>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</si>
  <si>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</si>
  <si>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</si>
  <si>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</si>
  <si>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</si>
  <si>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</si>
  <si>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</si>
  <si>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</si>
  <si>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</si>
  <si>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</si>
  <si>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</si>
  <si>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</si>
  <si>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</si>
  <si>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</si>
  <si>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</si>
  <si>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</si>
  <si>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</si>
  <si>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</si>
  <si>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</si>
  <si>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</si>
  <si>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</si>
  <si>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</si>
  <si>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</si>
  <si>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</si>
  <si>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</si>
  <si>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</si>
  <si>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</si>
  <si>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</si>
  <si>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</si>
  <si>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</si>
  <si>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</si>
  <si>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</si>
  <si>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</si>
  <si>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</si>
  <si>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</si>
  <si>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</si>
  <si>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</si>
  <si>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</si>
  <si>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</si>
  <si>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</si>
  <si>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</si>
  <si>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</si>
  <si>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</si>
  <si>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</si>
  <si>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</si>
  <si>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</si>
  <si>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</si>
  <si>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</si>
  <si>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</si>
  <si>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</si>
  <si>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</si>
  <si>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</si>
  <si>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</si>
  <si>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</si>
  <si>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</si>
  <si>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</si>
  <si>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</si>
  <si>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</si>
  <si>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</si>
  <si>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</si>
  <si>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</si>
  <si>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</si>
  <si>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</si>
  <si>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</si>
  <si>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</si>
  <si>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</si>
  <si>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</si>
  <si>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</si>
  <si>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</si>
  <si>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</si>
  <si>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</si>
  <si>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</si>
  <si>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</si>
  <si>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</si>
  <si>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</si>
  <si>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</si>
  <si>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</si>
  <si>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</si>
  <si>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</si>
  <si>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</si>
  <si>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</si>
  <si>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</si>
  <si>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</si>
  <si>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</si>
  <si>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</si>
  <si>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</si>
  <si>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</si>
  <si>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</si>
  <si>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</si>
  <si>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</si>
  <si>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</si>
  <si>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</si>
  <si>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</si>
  <si>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</si>
  <si>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</si>
  <si>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</si>
  <si>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</si>
  <si>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</si>
  <si>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</si>
  <si>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</si>
  <si>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</si>
  <si>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</si>
  <si>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</si>
  <si>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</si>
  <si>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</si>
  <si>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</si>
  <si>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</si>
  <si>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</si>
  <si>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</si>
  <si>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</si>
  <si>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</si>
  <si>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</si>
  <si>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</si>
  <si>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</si>
  <si>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</si>
  <si>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</si>
  <si>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</si>
  <si>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</si>
  <si>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</si>
  <si>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</si>
  <si>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</si>
  <si>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</si>
  <si>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</si>
  <si>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</si>
  <si>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</si>
  <si>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</si>
  <si>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</si>
  <si>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</si>
  <si>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</si>
  <si>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</si>
  <si>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</si>
  <si>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</si>
  <si>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</si>
  <si>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</si>
  <si>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</si>
  <si>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</si>
  <si>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</si>
  <si>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</si>
  <si>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</si>
  <si>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</si>
  <si>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</si>
  <si>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</si>
  <si>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</si>
  <si>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</si>
  <si>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</si>
  <si>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</si>
  <si>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</si>
  <si>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</si>
  <si>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</si>
  <si>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</si>
  <si>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</si>
  <si>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</si>
  <si>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</si>
  <si>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</si>
  <si>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</si>
  <si>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</si>
  <si>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</si>
  <si>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</si>
  <si>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</si>
  <si>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</si>
  <si>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</si>
  <si>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</si>
  <si>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</si>
  <si>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</si>
  <si>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</si>
  <si>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</si>
  <si>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</si>
  <si>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</si>
  <si>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</si>
  <si>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</si>
  <si>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</si>
  <si>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</si>
  <si>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</si>
  <si>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</si>
  <si>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</si>
  <si>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</si>
  <si>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</si>
  <si>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</si>
  <si>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</si>
  <si>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</si>
  <si>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</si>
  <si>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</si>
  <si>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</si>
  <si>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</si>
  <si>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</si>
  <si>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</si>
  <si>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</si>
  <si>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</si>
  <si>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</si>
  <si>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</si>
  <si>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</si>
  <si>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</si>
  <si>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</si>
  <si>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</si>
  <si>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</si>
  <si>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</si>
  <si>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</si>
  <si>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</si>
  <si>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</si>
  <si>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</si>
  <si>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</si>
  <si>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</si>
  <si>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</si>
  <si>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</si>
  <si>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</si>
  <si>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</si>
  <si>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</si>
  <si>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</si>
  <si>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</si>
  <si>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</si>
  <si>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</si>
  <si>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</si>
  <si>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</si>
  <si>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</si>
  <si>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</si>
  <si>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</si>
  <si>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</si>
  <si>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</si>
  <si>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</si>
  <si>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</si>
  <si>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</si>
  <si>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</si>
  <si>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</si>
  <si>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</si>
  <si>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</si>
  <si>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</si>
  <si>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</si>
  <si>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</si>
  <si>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</si>
  <si>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</si>
  <si>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</si>
  <si>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</si>
  <si>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</si>
  <si>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</si>
  <si>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</si>
  <si>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</si>
  <si>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</si>
  <si>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</si>
  <si>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</si>
  <si>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</si>
  <si>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</si>
  <si>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</si>
  <si>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</si>
  <si>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</si>
  <si>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</si>
  <si>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</si>
  <si>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</si>
  <si>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</si>
  <si>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</si>
  <si>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</si>
  <si>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</si>
  <si>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</si>
  <si>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</si>
  <si>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</si>
  <si>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</si>
  <si>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</si>
  <si>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</si>
  <si>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</si>
  <si>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</si>
  <si>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</si>
  <si>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</si>
  <si>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</si>
  <si>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</si>
  <si>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</si>
  <si>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</si>
  <si>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</si>
  <si>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</si>
  <si>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</si>
  <si>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</si>
  <si>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</si>
  <si>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</si>
  <si>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</si>
  <si>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</si>
  <si>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</si>
  <si>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</si>
  <si>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</si>
  <si>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</si>
  <si>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</si>
  <si>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</si>
  <si>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</si>
  <si>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</si>
  <si>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</si>
  <si>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</si>
  <si>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</si>
  <si>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</si>
  <si>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</si>
  <si>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</si>
  <si>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</si>
  <si>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</si>
  <si>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</si>
  <si>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</si>
  <si>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</si>
  <si>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</si>
  <si>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</si>
  <si>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</si>
  <si>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</si>
  <si>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</si>
  <si>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</si>
  <si>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</si>
  <si>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</si>
  <si>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</si>
  <si>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</si>
  <si>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</si>
  <si>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</si>
  <si>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</si>
  <si>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</si>
  <si>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</si>
  <si>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</si>
  <si>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</si>
  <si>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</si>
  <si>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</si>
  <si>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</si>
  <si>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</si>
  <si>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</si>
  <si>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</si>
  <si>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</si>
  <si>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</si>
  <si>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</si>
  <si>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</si>
  <si>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</si>
  <si>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</si>
  <si>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</si>
  <si>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</si>
  <si>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</si>
  <si>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</si>
  <si>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</si>
  <si>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</si>
  <si>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</si>
  <si>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</si>
  <si>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</si>
  <si>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</si>
  <si>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</si>
  <si>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</si>
  <si>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</si>
  <si>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</si>
  <si>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</si>
  <si>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</si>
  <si>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</si>
  <si>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</si>
  <si>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</si>
  <si>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</si>
  <si>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</si>
  <si>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</si>
  <si>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</si>
  <si>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</si>
  <si>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</si>
  <si>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</si>
  <si>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</si>
  <si>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</si>
  <si>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</si>
  <si>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</si>
  <si>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</si>
  <si>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</si>
  <si>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</si>
  <si>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</si>
  <si>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</si>
  <si>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</si>
  <si>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</si>
  <si>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</si>
  <si>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</si>
  <si>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</si>
  <si>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</si>
  <si>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</si>
  <si>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</si>
  <si>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</si>
  <si>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</si>
  <si>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</si>
  <si>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</si>
  <si>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</si>
  <si>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</si>
  <si>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</si>
  <si>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</si>
  <si>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</si>
  <si>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</si>
  <si>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</si>
  <si>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</si>
  <si>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</si>
  <si>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</si>
  <si>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</si>
  <si>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</si>
  <si>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</si>
  <si>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</si>
  <si>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</si>
  <si>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</si>
  <si>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</si>
  <si>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</si>
  <si>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</si>
  <si>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</si>
  <si>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</si>
  <si>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</si>
  <si>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</si>
  <si>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</si>
  <si>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</si>
  <si>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</si>
  <si>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</si>
  <si>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</si>
  <si>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</si>
  <si>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</si>
  <si>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</si>
  <si>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</si>
  <si>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</si>
  <si>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</si>
  <si>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</si>
  <si>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</si>
  <si>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</si>
  <si>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</si>
  <si>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</si>
  <si>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</si>
  <si>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</si>
  <si>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</si>
  <si>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</si>
  <si>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</si>
  <si>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</si>
  <si>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</si>
  <si>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</si>
  <si>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</si>
  <si>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</si>
  <si>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</si>
  <si>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</si>
  <si>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</si>
  <si>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</si>
  <si>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</si>
  <si>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</si>
  <si>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</si>
  <si>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</si>
  <si>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</si>
  <si>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</si>
  <si>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</si>
  <si>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</si>
  <si>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</si>
  <si>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</si>
  <si>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</si>
  <si>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</si>
  <si>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</si>
  <si>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</si>
  <si>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</si>
  <si>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</si>
  <si>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</si>
  <si>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</si>
  <si>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</si>
  <si>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</si>
  <si>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</si>
  <si>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</si>
  <si>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</si>
  <si>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</si>
  <si>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</si>
  <si>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</si>
  <si>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</si>
  <si>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</si>
  <si>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</si>
  <si>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</si>
  <si>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</si>
  <si>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</si>
  <si>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</si>
  <si>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</si>
  <si>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</si>
  <si>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</si>
  <si>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</si>
  <si>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</si>
  <si>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</si>
  <si>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</si>
  <si>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</si>
  <si>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</si>
  <si>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</si>
  <si>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</si>
  <si>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</si>
  <si>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</si>
  <si>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</si>
  <si>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</si>
  <si>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</si>
  <si>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</si>
  <si>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</si>
  <si>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</si>
  <si>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</si>
  <si>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</si>
  <si>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</si>
  <si>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</si>
  <si>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</si>
  <si>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</si>
  <si>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</si>
  <si>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</si>
  <si>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</si>
  <si>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</si>
  <si>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</si>
  <si>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</si>
  <si>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</si>
  <si>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</si>
  <si>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</si>
  <si>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</si>
  <si>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</si>
  <si>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</si>
  <si>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</si>
  <si>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</si>
  <si>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</si>
  <si>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</si>
  <si>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</si>
  <si>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</si>
  <si>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</si>
  <si>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</si>
  <si>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</si>
  <si>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</si>
  <si>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</si>
  <si>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</si>
  <si>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</si>
  <si>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</si>
  <si>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</si>
  <si>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</si>
  <si>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</si>
  <si>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</si>
  <si>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</si>
  <si>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</si>
  <si>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</si>
  <si>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</si>
  <si>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</si>
  <si>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</si>
  <si>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</si>
  <si>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</si>
  <si>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</si>
  <si>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</si>
  <si>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</si>
  <si>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</si>
  <si>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</si>
  <si>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</si>
  <si>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</si>
  <si>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</si>
  <si>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</si>
  <si>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</si>
  <si>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</si>
  <si>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</si>
  <si>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</si>
  <si>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</si>
  <si>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</si>
  <si>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</si>
  <si>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</si>
  <si>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</si>
  <si>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</si>
  <si>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</si>
  <si>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</si>
  <si>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</si>
  <si>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</si>
  <si>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</si>
  <si>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</si>
  <si>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</si>
  <si>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</si>
  <si>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</si>
  <si>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</si>
  <si>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</si>
  <si>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</si>
  <si>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</si>
  <si>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</si>
  <si>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</si>
  <si>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</si>
  <si>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</si>
  <si>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</si>
  <si>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</si>
  <si>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</si>
  <si>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</si>
  <si>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</si>
  <si>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</si>
  <si>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</si>
  <si>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</si>
  <si>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</si>
  <si>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</si>
  <si>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</si>
  <si>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</si>
  <si>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</si>
  <si>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</si>
  <si>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</si>
  <si>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</si>
  <si>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</si>
  <si>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</si>
  <si>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</si>
  <si>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</si>
  <si>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</si>
  <si>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</si>
  <si>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</si>
  <si>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</si>
  <si>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</si>
  <si>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</si>
  <si>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</si>
  <si>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</si>
  <si>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</si>
  <si>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</si>
  <si>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</si>
  <si>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</si>
  <si>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</si>
  <si>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</si>
  <si>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</si>
  <si>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</si>
  <si>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</si>
  <si>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</si>
  <si>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</si>
  <si>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</si>
  <si>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</si>
  <si>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</si>
  <si>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</si>
  <si>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</si>
  <si>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</si>
  <si>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</si>
  <si>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</si>
  <si>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</si>
  <si>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</si>
  <si>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</si>
  <si>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</si>
  <si>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</si>
  <si>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</si>
  <si>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</si>
  <si>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</si>
  <si>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</si>
  <si>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</si>
  <si>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</si>
  <si>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</si>
  <si>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</si>
  <si>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</si>
  <si>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</si>
  <si>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</si>
  <si>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</si>
  <si>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</si>
  <si>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</si>
  <si>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</si>
  <si>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</si>
  <si>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</si>
  <si>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</si>
  <si>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</si>
  <si>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</si>
  <si>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</si>
  <si>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</si>
  <si>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</si>
  <si>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</si>
  <si>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</si>
  <si>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</si>
  <si>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</si>
  <si>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</si>
  <si>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</si>
  <si>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</si>
  <si>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</si>
  <si>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</si>
  <si>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</si>
  <si>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</si>
  <si>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</si>
  <si>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</si>
  <si>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</si>
  <si>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</si>
  <si>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</si>
  <si>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</si>
  <si>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</si>
  <si>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</si>
  <si>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</si>
  <si>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</si>
  <si>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</si>
  <si>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</si>
  <si>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</si>
  <si>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</si>
  <si>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</si>
  <si>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</si>
  <si>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</si>
  <si>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</si>
  <si>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</si>
  <si>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</si>
  <si>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</si>
  <si>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</si>
  <si>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</si>
  <si>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</si>
  <si>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</si>
  <si>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</si>
  <si>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</si>
  <si>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</si>
  <si>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</si>
  <si>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</si>
  <si>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</si>
  <si>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</si>
  <si>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</si>
  <si>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</si>
  <si>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</si>
  <si>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</si>
  <si>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</si>
  <si>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</si>
  <si>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</si>
  <si>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</si>
  <si>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</si>
  <si>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</si>
  <si>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</si>
  <si>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</si>
  <si>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</si>
  <si>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</si>
  <si>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</si>
  <si>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</si>
  <si>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</si>
  <si>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</si>
  <si>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</si>
  <si>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</si>
  <si>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</si>
  <si>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</si>
  <si>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</si>
  <si>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</si>
  <si>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</si>
  <si>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</si>
  <si>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</si>
  <si>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</si>
  <si>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</si>
  <si>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</si>
  <si>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</si>
  <si>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</si>
  <si>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</si>
  <si>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</si>
  <si>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</si>
  <si>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</si>
  <si>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</si>
  <si>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</si>
  <si>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</si>
  <si>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</si>
  <si>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</si>
  <si>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</si>
  <si>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</si>
  <si>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</si>
  <si>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</si>
  <si>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</si>
  <si>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</si>
  <si>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</si>
  <si>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</si>
  <si>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</si>
  <si>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</si>
  <si>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</si>
  <si>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</si>
  <si>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</si>
  <si>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</si>
  <si>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</si>
  <si>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</si>
  <si>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</si>
  <si>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</si>
  <si>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</si>
  <si>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</si>
  <si>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</si>
  <si>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</si>
  <si>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</si>
  <si>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</si>
  <si>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</si>
  <si>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</si>
  <si>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</si>
  <si>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</si>
  <si>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</si>
  <si>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</si>
  <si>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</si>
  <si>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</si>
  <si>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</si>
  <si>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</si>
  <si>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</si>
  <si>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</si>
  <si>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</si>
  <si>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</si>
  <si>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</si>
  <si>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</si>
  <si>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</si>
  <si>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</si>
  <si>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</si>
  <si>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</si>
  <si>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</si>
  <si>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</si>
  <si>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</si>
  <si>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</si>
  <si>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</si>
  <si>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</si>
  <si>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</si>
  <si>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</si>
  <si>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</si>
  <si>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</si>
  <si>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</si>
  <si>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</si>
  <si>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</si>
  <si>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</si>
  <si>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</si>
  <si>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</si>
  <si>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</si>
  <si>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</si>
  <si>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</si>
  <si>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</si>
  <si>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</si>
  <si>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</si>
  <si>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</si>
  <si>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</si>
  <si>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</si>
  <si>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</si>
  <si>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</si>
  <si>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</si>
  <si>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</si>
  <si>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</si>
  <si>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</si>
  <si>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</si>
  <si>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</si>
  <si>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</si>
  <si>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</si>
  <si>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</si>
  <si>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</si>
  <si>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</si>
  <si>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</si>
  <si>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</si>
  <si>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</si>
  <si>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</si>
  <si>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</si>
  <si>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</si>
  <si>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</si>
  <si>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</si>
  <si>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</si>
  <si>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</si>
  <si>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</si>
  <si>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</si>
  <si>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</si>
  <si>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</si>
  <si>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</si>
  <si>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</si>
  <si>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</si>
  <si>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</si>
  <si>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</si>
  <si>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</si>
  <si>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</si>
  <si>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</si>
  <si>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</si>
  <si>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</si>
  <si>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</si>
  <si>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</si>
  <si>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</si>
  <si>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</si>
  <si>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</si>
  <si>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</si>
  <si>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</si>
  <si>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</si>
  <si>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</si>
  <si>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</si>
  <si>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</si>
  <si>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</si>
  <si>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</si>
  <si>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</si>
  <si>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</si>
  <si>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</si>
  <si>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</si>
  <si>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</si>
  <si>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</si>
  <si>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</si>
  <si>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</si>
  <si>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</si>
  <si>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</si>
  <si>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</si>
  <si>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</si>
  <si>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</si>
  <si>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</si>
  <si>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</si>
  <si>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</si>
  <si>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</si>
  <si>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</si>
  <si>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</si>
  <si>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</si>
  <si>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</si>
  <si>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</si>
  <si>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</si>
  <si>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</si>
  <si>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</si>
  <si>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</si>
  <si>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</si>
  <si>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</si>
  <si>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</si>
  <si>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</si>
  <si>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</si>
  <si>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</si>
  <si>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</si>
  <si>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</si>
  <si>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</si>
  <si>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</si>
  <si>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</si>
  <si>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</si>
  <si>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</si>
  <si>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</si>
  <si>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</si>
  <si>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</si>
  <si>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</si>
  <si>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</si>
  <si>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</si>
  <si>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</si>
  <si>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</si>
  <si>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</si>
  <si>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</si>
  <si>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</si>
  <si>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</si>
  <si>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</si>
  <si>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</si>
  <si>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</si>
  <si>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</si>
  <si>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</si>
  <si>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</si>
  <si>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</si>
  <si>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</si>
  <si>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</si>
  <si>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</si>
  <si>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</si>
  <si>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</si>
  <si>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</si>
  <si>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</si>
  <si>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</si>
  <si>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</si>
  <si>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</si>
  <si>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</si>
  <si>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</si>
  <si>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</si>
  <si>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</si>
  <si>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</si>
  <si>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</si>
  <si>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</si>
  <si>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</si>
  <si>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</si>
  <si>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</si>
  <si>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</si>
  <si>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</si>
  <si>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</si>
  <si>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</si>
  <si>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</si>
  <si>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</si>
  <si>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</si>
  <si>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</si>
  <si>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</si>
  <si>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</si>
  <si>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</si>
  <si>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</si>
  <si>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</si>
  <si>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</si>
  <si>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</si>
  <si>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</si>
  <si>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</si>
  <si>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</si>
  <si>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</si>
  <si>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</si>
  <si>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</si>
  <si>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</si>
  <si>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</si>
  <si>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</si>
  <si>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</si>
  <si>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</si>
  <si>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</si>
  <si>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</si>
  <si>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</si>
  <si>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</si>
  <si>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</si>
  <si>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</si>
  <si>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</si>
  <si>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</si>
  <si>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</si>
  <si>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</si>
  <si>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</si>
  <si>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</si>
  <si>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</si>
  <si>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</si>
  <si>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</si>
  <si>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</si>
  <si>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</si>
  <si>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</si>
  <si>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</si>
  <si>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</si>
  <si>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</si>
  <si>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</si>
  <si>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</si>
  <si>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</si>
  <si>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</si>
  <si>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</si>
  <si>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</si>
  <si>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</si>
  <si>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</si>
  <si>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</si>
  <si>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</si>
  <si>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</si>
  <si>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</si>
  <si>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</si>
  <si>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</si>
  <si>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</si>
  <si>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</si>
  <si>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</si>
  <si>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</si>
  <si>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</si>
  <si>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</si>
  <si>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</si>
  <si>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</si>
  <si>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</si>
  <si>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</si>
  <si>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</si>
  <si>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</si>
  <si>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</si>
  <si>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</si>
  <si>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</si>
  <si>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</si>
  <si>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</si>
  <si>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</si>
  <si>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</si>
  <si>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</si>
  <si>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</si>
  <si>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</si>
  <si>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</si>
  <si>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</si>
  <si>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</si>
  <si>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</si>
  <si>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</si>
  <si>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</si>
  <si>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</si>
  <si>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</si>
  <si>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</si>
  <si>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</si>
  <si>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</si>
  <si>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</si>
  <si>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</si>
  <si>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</si>
  <si>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</si>
  <si>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</si>
  <si>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</si>
  <si>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</si>
  <si>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</si>
  <si>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</si>
  <si>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</si>
  <si>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</si>
  <si>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</si>
  <si>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</si>
  <si>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</si>
  <si>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</si>
  <si>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</si>
  <si>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</si>
  <si>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</si>
  <si>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</si>
  <si>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</si>
  <si>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</si>
  <si>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</si>
  <si>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</si>
  <si>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</si>
  <si>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</si>
  <si>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</si>
  <si>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</si>
  <si>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</si>
  <si>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</si>
  <si>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</si>
  <si>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</si>
  <si>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</si>
  <si>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</si>
  <si>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</si>
  <si>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</si>
  <si>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</si>
  <si>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</si>
  <si>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</si>
  <si>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</si>
  <si>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</si>
  <si>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</si>
  <si>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</si>
  <si>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</si>
  <si>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</si>
  <si>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</si>
  <si>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</si>
  <si>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</si>
  <si>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</si>
  <si>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</si>
  <si>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</si>
  <si>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</si>
  <si>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</si>
  <si>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</si>
  <si>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</si>
  <si>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</si>
  <si>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</si>
  <si>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</si>
  <si>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</si>
  <si>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</si>
  <si>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</si>
  <si>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</si>
  <si>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</si>
  <si>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</si>
  <si>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</si>
  <si>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</si>
  <si>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</si>
  <si>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</si>
  <si>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</si>
  <si>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</si>
  <si>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</si>
  <si>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</si>
  <si>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</si>
  <si>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</si>
  <si>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</si>
  <si>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</si>
  <si>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</si>
  <si>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</si>
  <si>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</si>
  <si>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</si>
  <si>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</si>
  <si>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</si>
  <si>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</si>
  <si>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</si>
  <si>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</si>
  <si>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</si>
  <si>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</si>
  <si>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</si>
  <si>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</si>
  <si>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</si>
  <si>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</si>
  <si>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</si>
  <si>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</si>
  <si>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</si>
  <si>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</si>
  <si>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</si>
  <si>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</si>
  <si>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</si>
  <si>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</si>
  <si>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</si>
  <si>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</si>
  <si>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</si>
  <si>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</si>
  <si>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</si>
  <si>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</si>
  <si>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</si>
  <si>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</si>
  <si>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</si>
  <si>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</si>
  <si>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</si>
  <si>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</si>
  <si>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</si>
  <si>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</si>
  <si>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</si>
  <si>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</si>
  <si>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</si>
  <si>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</si>
  <si>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</si>
  <si>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</si>
  <si>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</si>
  <si>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</si>
  <si>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</si>
  <si>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</si>
  <si>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</si>
  <si>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</si>
  <si>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</si>
  <si>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</si>
  <si>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</si>
  <si>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</si>
  <si>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</si>
  <si>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</si>
  <si>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</si>
  <si>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</si>
  <si>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</si>
  <si>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</si>
  <si>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</si>
  <si>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</si>
  <si>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</si>
  <si>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</si>
  <si>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</si>
  <si>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</si>
  <si>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</si>
  <si>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</si>
  <si>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</si>
  <si>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</si>
  <si>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</si>
  <si>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</si>
  <si>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</si>
  <si>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</si>
  <si>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</si>
  <si>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</si>
  <si>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</si>
  <si>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</si>
  <si>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</si>
  <si>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</si>
  <si>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</si>
  <si>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</si>
  <si>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</si>
  <si>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</si>
  <si>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</si>
  <si>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</si>
  <si>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</si>
  <si>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</si>
  <si>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</si>
  <si>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</si>
  <si>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</si>
  <si>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</si>
  <si>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</si>
  <si>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</si>
  <si>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</si>
  <si>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</si>
  <si>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</si>
  <si>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</si>
  <si>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</si>
  <si>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</si>
  <si>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</si>
  <si>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</si>
  <si>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</si>
  <si>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</si>
  <si>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</si>
  <si>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</si>
  <si>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</si>
  <si>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</si>
  <si>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</si>
  <si>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</si>
  <si>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</si>
  <si>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</si>
  <si>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</si>
  <si>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</si>
  <si>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</si>
  <si>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</si>
  <si>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</si>
  <si>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</si>
  <si>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</si>
  <si>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</si>
  <si>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</si>
  <si>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</si>
  <si>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</si>
  <si>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</si>
  <si>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</si>
  <si>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</si>
  <si>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</si>
  <si>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</si>
  <si>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</si>
  <si>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</si>
  <si>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</si>
  <si>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</si>
  <si>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</si>
  <si>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</si>
  <si>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</si>
  <si>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</si>
  <si>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</si>
  <si>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</si>
  <si>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</si>
  <si>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</si>
  <si>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</si>
  <si>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</si>
  <si>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</si>
  <si>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</si>
  <si>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</si>
  <si>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</si>
  <si>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</si>
  <si>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</si>
  <si>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</si>
  <si>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</si>
  <si>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</si>
  <si>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</si>
  <si>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</si>
  <si>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</si>
  <si>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</si>
  <si>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</si>
  <si>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</si>
  <si>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</si>
  <si>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</si>
  <si>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</si>
  <si>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</si>
  <si>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</si>
  <si>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</si>
  <si>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</si>
  <si>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</si>
  <si>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</si>
  <si>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</si>
  <si>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</si>
  <si>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</si>
  <si>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</si>
  <si>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</si>
  <si>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</si>
  <si>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</si>
  <si>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</si>
  <si>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</si>
  <si>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</si>
  <si>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</si>
  <si>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</si>
  <si>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</si>
  <si>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</si>
  <si>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</si>
  <si>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</si>
  <si>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</si>
  <si>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</si>
  <si>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</si>
  <si>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</si>
  <si>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</si>
  <si>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</si>
  <si>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</si>
  <si>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</si>
  <si>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</si>
  <si>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</si>
  <si>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</si>
  <si>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</si>
  <si>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</si>
  <si>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</si>
  <si>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</si>
  <si>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</si>
  <si>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</si>
  <si>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</si>
  <si>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</si>
  <si>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</si>
  <si>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</si>
  <si>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</si>
  <si>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</si>
  <si>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</si>
  <si>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</si>
  <si>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</si>
  <si>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</si>
  <si>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</si>
  <si>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</si>
  <si>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</si>
  <si>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</si>
  <si>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</si>
  <si>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</si>
  <si>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</si>
  <si>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</si>
  <si>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</si>
  <si>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</si>
  <si>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</si>
  <si>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</si>
  <si>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</si>
  <si>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</si>
  <si>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</si>
  <si>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</si>
  <si>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</si>
  <si>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</si>
  <si>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</si>
  <si>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</si>
  <si>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</si>
  <si>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</si>
  <si>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</si>
  <si>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</si>
  <si>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</si>
  <si>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</si>
  <si>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</si>
  <si>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</si>
  <si>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</si>
  <si>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</si>
  <si>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</si>
  <si>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</si>
  <si>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</si>
  <si>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</si>
  <si>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</si>
  <si>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</si>
  <si>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</si>
  <si>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</si>
  <si>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</si>
  <si>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</si>
  <si>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</si>
  <si>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</si>
  <si>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</si>
  <si>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</si>
  <si>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</si>
  <si>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</si>
  <si>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</si>
  <si>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</si>
  <si>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</si>
  <si>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</si>
  <si>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</si>
  <si>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</si>
  <si>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</si>
  <si>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</si>
  <si>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</si>
  <si>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</si>
  <si>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</si>
  <si>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</si>
  <si>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</si>
  <si>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</si>
  <si>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</si>
  <si>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</si>
  <si>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</si>
  <si>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</si>
  <si>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</si>
  <si>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</si>
  <si>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</si>
  <si>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</si>
  <si>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</si>
  <si>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</si>
  <si>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</si>
  <si>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</si>
  <si>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</si>
  <si>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</si>
  <si>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</si>
  <si>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</si>
  <si>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</si>
  <si>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</si>
  <si>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</si>
  <si>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</si>
  <si>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</si>
  <si>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</si>
  <si>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</si>
  <si>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</si>
  <si>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</si>
  <si>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</si>
  <si>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</si>
  <si>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</si>
  <si>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</si>
  <si>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</si>
  <si>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</si>
  <si>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</si>
  <si>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</si>
  <si>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</si>
  <si>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</si>
  <si>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</si>
  <si>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</si>
  <si>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</si>
  <si>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</si>
  <si>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</si>
  <si>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</si>
  <si>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</si>
  <si>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</si>
  <si>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</si>
  <si>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</si>
  <si>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</si>
  <si>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</si>
  <si>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</si>
  <si>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</si>
  <si>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</si>
  <si>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</si>
  <si>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</si>
  <si>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</si>
  <si>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</si>
  <si>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</si>
  <si>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</si>
  <si>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</si>
  <si>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</si>
  <si>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</si>
  <si>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</si>
  <si>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</si>
  <si>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</si>
  <si>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</si>
  <si>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</si>
  <si>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</si>
  <si>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</si>
  <si>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</si>
  <si>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</si>
  <si>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</si>
  <si>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</si>
  <si>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</si>
  <si>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</si>
  <si>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</si>
  <si>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</si>
  <si>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</si>
  <si>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</si>
  <si>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</si>
  <si>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</si>
  <si>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</si>
  <si>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</si>
  <si>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</si>
  <si>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</si>
  <si>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</si>
  <si>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</si>
  <si>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</si>
  <si>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</si>
  <si>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</si>
  <si>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</si>
  <si>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</si>
  <si>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</si>
  <si>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</si>
  <si>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</si>
  <si>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</si>
  <si>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</si>
  <si>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</si>
  <si>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</si>
  <si>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</si>
  <si>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</si>
  <si>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</si>
  <si>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</si>
  <si>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</si>
  <si>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</si>
  <si>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</si>
  <si>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</si>
  <si>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</si>
  <si>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</si>
  <si>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</si>
  <si>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</si>
  <si>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</si>
  <si>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</si>
  <si>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</si>
  <si>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</si>
  <si>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</si>
  <si>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</si>
  <si>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</si>
  <si>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</si>
  <si>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</si>
  <si>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</si>
  <si>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</si>
  <si>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</si>
  <si>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</si>
  <si>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</si>
  <si>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</si>
  <si>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</si>
  <si>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</si>
  <si>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</si>
  <si>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</si>
  <si>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</si>
  <si>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</si>
  <si>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</si>
  <si>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</si>
  <si>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</si>
  <si>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</si>
  <si>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</si>
  <si>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</si>
  <si>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</si>
  <si>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</si>
  <si>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</si>
  <si>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</si>
  <si>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</si>
  <si>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</si>
  <si>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</si>
  <si>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</si>
  <si>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</si>
  <si>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</si>
  <si>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</si>
  <si>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</si>
  <si>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</si>
  <si>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</si>
  <si>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</si>
  <si>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</si>
  <si>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</si>
  <si>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</si>
  <si>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</si>
  <si>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</si>
  <si>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</si>
  <si>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</si>
  <si>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</si>
  <si>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</si>
  <si>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</si>
  <si>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</si>
  <si>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</si>
  <si>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</si>
  <si>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</si>
  <si>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</si>
  <si>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</si>
  <si>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</si>
  <si>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</si>
  <si>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</si>
  <si>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</si>
  <si>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</si>
  <si>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</si>
  <si>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</si>
  <si>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</si>
  <si>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</si>
  <si>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</si>
  <si>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</si>
  <si>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</si>
  <si>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</si>
  <si>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</si>
  <si>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</si>
  <si>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</si>
  <si>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</si>
  <si>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</si>
  <si>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</si>
  <si>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</si>
  <si>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</si>
  <si>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</si>
  <si>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</si>
  <si>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</si>
  <si>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</si>
  <si>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</si>
  <si>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</si>
  <si>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</si>
  <si>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</si>
  <si>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</si>
  <si>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</si>
  <si>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</si>
  <si>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</si>
  <si>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</si>
  <si>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</si>
  <si>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</si>
  <si>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</si>
  <si>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</si>
  <si>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</si>
  <si>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</si>
  <si>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</si>
  <si>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</si>
  <si>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</si>
  <si>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</si>
  <si>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</si>
  <si>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</si>
  <si>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</si>
  <si>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</si>
  <si>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</si>
  <si>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</si>
  <si>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</si>
  <si>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</si>
  <si>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</si>
  <si>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</si>
  <si>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</si>
  <si>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</si>
  <si>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</si>
  <si>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</si>
  <si>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</si>
  <si>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</si>
  <si>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</si>
  <si>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</si>
  <si>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</si>
  <si>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</si>
  <si>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</si>
  <si>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</si>
  <si>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</si>
  <si>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</si>
  <si>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</si>
  <si>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</si>
  <si>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</si>
  <si>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</si>
  <si>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</si>
  <si>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</si>
  <si>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</si>
  <si>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</si>
  <si>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</si>
  <si>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</si>
  <si>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</si>
  <si>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</si>
  <si>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</si>
  <si>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</si>
  <si>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</si>
  <si>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</si>
  <si>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</si>
  <si>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</si>
  <si>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</si>
  <si>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</si>
  <si>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</si>
  <si>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</si>
  <si>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</si>
  <si>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</si>
  <si>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</si>
  <si>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</si>
  <si>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</si>
  <si>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</si>
  <si>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</si>
  <si>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</si>
  <si>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</si>
  <si>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</si>
  <si>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</si>
  <si>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</si>
  <si>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</si>
  <si>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</si>
  <si>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</si>
  <si>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</si>
  <si>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</si>
  <si>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</si>
  <si>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</si>
  <si>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</si>
  <si>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</si>
  <si>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</si>
  <si>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</si>
  <si>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</si>
  <si>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</si>
  <si>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</si>
  <si>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</si>
  <si>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</si>
  <si>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</si>
  <si>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</si>
  <si>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</si>
  <si>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</si>
  <si>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</si>
  <si>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</si>
  <si>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</si>
  <si>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</si>
  <si>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</si>
  <si>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</si>
  <si>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</si>
  <si>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</si>
  <si>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</si>
  <si>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</si>
  <si>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</si>
  <si>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</si>
  <si>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</si>
  <si>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</si>
  <si>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</si>
  <si>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</si>
  <si>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</si>
  <si>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</si>
  <si>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</si>
  <si>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</si>
  <si>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</si>
  <si>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</si>
  <si>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</si>
  <si>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</si>
  <si>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</si>
  <si>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</si>
  <si>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</si>
  <si>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</si>
  <si>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</si>
  <si>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</si>
  <si>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</si>
  <si>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</si>
  <si>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</si>
  <si>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</si>
  <si>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</si>
  <si>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</si>
  <si>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</si>
  <si>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</si>
  <si>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</si>
  <si>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</si>
  <si>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</si>
  <si>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</si>
  <si>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</si>
  <si>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</si>
  <si>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</si>
  <si>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</si>
  <si>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</si>
  <si>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</si>
  <si>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</si>
  <si>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</si>
  <si>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</si>
  <si>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</si>
  <si>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</si>
  <si>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</si>
  <si>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</si>
  <si>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</si>
  <si>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</si>
  <si>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</si>
  <si>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</si>
  <si>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</si>
  <si>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</si>
  <si>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</si>
  <si>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</si>
  <si>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</si>
  <si>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</si>
  <si>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</si>
  <si>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</si>
  <si>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</si>
  <si>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</si>
  <si>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</si>
  <si>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</si>
  <si>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</si>
  <si>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</si>
  <si>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</si>
  <si>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</si>
  <si>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</si>
  <si>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</si>
  <si>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</si>
  <si>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</si>
  <si>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</si>
  <si>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</si>
  <si>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</si>
  <si>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</si>
  <si>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</si>
  <si>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</si>
  <si>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</si>
  <si>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</si>
  <si>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</si>
  <si>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</si>
  <si>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</si>
  <si>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</si>
  <si>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</si>
  <si>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</si>
  <si>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</si>
  <si>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</si>
  <si>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</si>
  <si>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</si>
  <si>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</si>
  <si>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</si>
  <si>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</si>
  <si>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</si>
  <si>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</si>
  <si>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</si>
  <si>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</si>
  <si>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</si>
  <si>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</si>
  <si>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</si>
  <si>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</si>
  <si>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</si>
  <si>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</si>
  <si>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</si>
  <si>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</si>
  <si>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</si>
  <si>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</si>
  <si>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</si>
  <si>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</si>
  <si>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</si>
  <si>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</si>
  <si>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</si>
  <si>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</si>
  <si>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</si>
  <si>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</si>
  <si>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</si>
  <si>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</si>
  <si>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</si>
  <si>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</si>
  <si>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</si>
  <si>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</si>
  <si>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</si>
  <si>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</si>
  <si>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</si>
  <si>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</si>
  <si>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</si>
  <si>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</si>
  <si>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</si>
  <si>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</si>
  <si>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</si>
  <si>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</si>
  <si>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</si>
  <si>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</si>
  <si>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</si>
  <si>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</si>
  <si>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</si>
  <si>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</si>
  <si>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</si>
  <si>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</si>
  <si>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</si>
  <si>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</si>
  <si>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</si>
  <si>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</si>
  <si>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</si>
  <si>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</si>
  <si>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</si>
  <si>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</si>
  <si>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</si>
  <si>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</si>
  <si>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</si>
  <si>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</si>
  <si>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</si>
  <si>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</si>
  <si>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</si>
  <si>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</si>
  <si>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</si>
  <si>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</si>
  <si>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</si>
  <si>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</si>
  <si>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</si>
  <si>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</si>
  <si>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</si>
  <si>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</si>
  <si>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</si>
  <si>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</si>
  <si>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</si>
  <si>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</si>
  <si>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</si>
  <si>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</si>
  <si>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</si>
  <si>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</si>
  <si>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</si>
  <si>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</si>
  <si>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</si>
  <si>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</si>
  <si>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</si>
  <si>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</si>
  <si>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</si>
  <si>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</si>
  <si>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</si>
  <si>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</si>
  <si>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</si>
  <si>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</si>
  <si>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</si>
  <si>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</si>
  <si>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</si>
  <si>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</si>
  <si>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</si>
  <si>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</si>
  <si>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</si>
  <si>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</si>
  <si>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</si>
  <si>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</si>
  <si>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</si>
  <si>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</si>
  <si>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</si>
  <si>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</si>
  <si>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</si>
  <si>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</si>
  <si>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</si>
  <si>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</si>
  <si>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</si>
  <si>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</si>
  <si>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</si>
  <si>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</si>
  <si>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</si>
  <si>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</si>
  <si>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</si>
  <si>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</si>
  <si>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</si>
  <si>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</si>
  <si>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</si>
  <si>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</si>
  <si>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</si>
  <si>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</si>
  <si>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</si>
  <si>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</si>
  <si>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</si>
  <si>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</si>
  <si>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</si>
  <si>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</si>
  <si>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</si>
  <si>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</si>
  <si>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</si>
  <si>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</si>
  <si>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</si>
  <si>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</si>
  <si>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</si>
  <si>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</si>
  <si>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</si>
  <si>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</si>
  <si>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</si>
  <si>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</si>
  <si>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</si>
  <si>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</si>
  <si>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</si>
  <si>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</si>
  <si>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</si>
  <si>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</si>
  <si>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</si>
  <si>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</si>
  <si>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</si>
  <si>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</si>
  <si>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</si>
  <si>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</si>
  <si>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</si>
  <si>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</si>
  <si>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</si>
  <si>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</si>
  <si>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</si>
  <si>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</si>
  <si>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</si>
  <si>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</si>
  <si>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</si>
  <si>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</si>
  <si>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</si>
  <si>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</si>
  <si>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</si>
  <si>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</si>
  <si>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</si>
  <si>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</si>
  <si>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</si>
  <si>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</si>
  <si>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</si>
  <si>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</si>
  <si>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</si>
  <si>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</si>
  <si>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</si>
  <si>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</si>
  <si>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</si>
  <si>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</si>
  <si>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</si>
  <si>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</si>
  <si>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</si>
  <si>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</si>
  <si>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</si>
  <si>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</si>
  <si>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</si>
  <si>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</si>
  <si>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</si>
  <si>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</si>
  <si>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</si>
  <si>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</si>
  <si>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</si>
  <si>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</si>
  <si>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</si>
  <si>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</si>
  <si>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</si>
  <si>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</si>
  <si>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</si>
  <si>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</si>
  <si>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</si>
  <si>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</si>
  <si>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</si>
  <si>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</si>
  <si>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</si>
  <si>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</si>
  <si>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</si>
  <si>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</si>
  <si>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</si>
  <si>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</si>
  <si>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</si>
  <si>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</si>
  <si>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</si>
  <si>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</si>
  <si>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</si>
  <si>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</si>
  <si>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</si>
  <si>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</si>
  <si>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</si>
  <si>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</si>
  <si>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</si>
  <si>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</si>
  <si>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</si>
  <si>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</si>
  <si>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</si>
  <si>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</si>
  <si>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</si>
  <si>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</si>
  <si>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</si>
  <si>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</si>
  <si>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</si>
  <si>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</si>
  <si>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</si>
  <si>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</si>
  <si>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</si>
  <si>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</si>
  <si>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</si>
  <si>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</si>
  <si>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</si>
  <si>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</si>
  <si>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</si>
  <si>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</si>
  <si>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</si>
  <si>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</si>
  <si>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</si>
  <si>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</si>
  <si>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</si>
  <si>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</si>
  <si>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</si>
  <si>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</si>
  <si>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</si>
  <si>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</si>
  <si>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</si>
  <si>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</si>
  <si>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</si>
  <si>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</si>
  <si>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</si>
  <si>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</si>
  <si>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</si>
  <si>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</si>
  <si>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</si>
  <si>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</si>
  <si>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</si>
  <si>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</si>
  <si>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</si>
  <si>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</si>
  <si>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</si>
  <si>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</si>
  <si>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</si>
  <si>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</si>
  <si>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</si>
  <si>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</si>
  <si>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</si>
  <si>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</si>
  <si>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</si>
  <si>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</si>
  <si>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</si>
  <si>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</si>
  <si>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</si>
  <si>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</si>
  <si>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</si>
  <si>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</si>
  <si>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</si>
  <si>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</si>
  <si>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</si>
  <si>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</si>
  <si>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</si>
  <si>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</si>
  <si>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</si>
  <si>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</si>
  <si>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</si>
  <si>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</si>
  <si>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</si>
  <si>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</si>
  <si>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</si>
  <si>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</si>
  <si>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</si>
  <si>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</si>
  <si>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</si>
  <si>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</si>
  <si>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</si>
  <si>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</si>
  <si>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</si>
  <si>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</si>
  <si>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</si>
  <si>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</si>
  <si>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</si>
  <si>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</si>
  <si>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</si>
  <si>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</si>
  <si>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</si>
  <si>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</si>
  <si>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</si>
  <si>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</si>
  <si>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</si>
  <si>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</si>
  <si>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</si>
  <si>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</si>
  <si>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</si>
  <si>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</si>
  <si>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</si>
  <si>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</si>
  <si>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</si>
  <si>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</si>
  <si>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</si>
  <si>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</si>
  <si>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</si>
  <si>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</si>
  <si>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</si>
  <si>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</si>
  <si>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</si>
  <si>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</si>
  <si>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</si>
  <si>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</si>
  <si>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</si>
  <si>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</si>
  <si>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</si>
  <si>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</si>
  <si>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</si>
  <si>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</si>
  <si>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</si>
  <si>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</si>
  <si>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</si>
  <si>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</si>
  <si>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</si>
  <si>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</si>
  <si>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</si>
  <si>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</si>
  <si>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</si>
  <si>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</si>
  <si>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</si>
  <si>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</si>
  <si>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</si>
  <si>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</si>
  <si>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</si>
  <si>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</si>
  <si>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</si>
  <si>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</si>
  <si>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</si>
  <si>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</si>
  <si>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</si>
  <si>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</si>
  <si>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</si>
  <si>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</si>
  <si>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</si>
  <si>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</si>
  <si>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</si>
  <si>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</si>
  <si>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</si>
  <si>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</si>
  <si>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</si>
  <si>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</si>
  <si>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</si>
  <si>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</si>
  <si>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</si>
  <si>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</si>
  <si>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</si>
  <si>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</si>
  <si>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</si>
  <si>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</si>
  <si>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</si>
  <si>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</si>
  <si>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</si>
  <si>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</si>
  <si>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</si>
  <si>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</si>
  <si>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</si>
  <si>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</si>
  <si>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</si>
  <si>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</si>
  <si>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</si>
  <si>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</si>
  <si>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</si>
  <si>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</si>
  <si>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</si>
  <si>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</si>
  <si>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</si>
  <si>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</si>
  <si>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</si>
  <si>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</si>
  <si>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</si>
  <si>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</si>
  <si>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</si>
  <si>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</si>
  <si>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</si>
  <si>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</si>
  <si>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</si>
  <si>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</si>
  <si>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</si>
  <si>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</si>
  <si>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</si>
  <si>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</si>
  <si>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</si>
  <si>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</si>
  <si>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</si>
  <si>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</si>
  <si>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</si>
  <si>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</si>
  <si>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</si>
  <si>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</si>
  <si>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</si>
  <si>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</si>
  <si>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</si>
  <si>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</si>
  <si>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</si>
  <si>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</si>
  <si>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</si>
  <si>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</si>
  <si>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</si>
  <si>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</si>
  <si>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</si>
  <si>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</si>
  <si>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</si>
  <si>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</si>
  <si>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</si>
  <si>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</si>
  <si>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</si>
  <si>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</si>
  <si>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</si>
  <si>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</si>
  <si>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</si>
  <si>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</si>
  <si>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</si>
  <si>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</si>
  <si>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</si>
  <si>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</si>
  <si>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</si>
  <si>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</si>
  <si>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</si>
  <si>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</si>
  <si>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</si>
  <si>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</si>
  <si>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</si>
  <si>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</si>
  <si>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</si>
  <si>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</si>
  <si>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</si>
  <si>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</si>
  <si>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</si>
  <si>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</si>
  <si>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</si>
  <si>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</si>
  <si>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</si>
  <si>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</si>
  <si>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</si>
  <si>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</si>
  <si>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</si>
  <si>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</si>
  <si>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</si>
  <si>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</si>
  <si>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</si>
  <si>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</si>
  <si>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</si>
  <si>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</si>
  <si>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</si>
  <si>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</si>
  <si>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</si>
  <si>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</si>
  <si>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</si>
  <si>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</si>
  <si>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</si>
  <si>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</si>
  <si>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</si>
  <si>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</si>
  <si>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</si>
  <si>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</si>
  <si>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</si>
  <si>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</si>
  <si>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</si>
  <si>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</si>
  <si>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</si>
  <si>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</si>
  <si>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</si>
  <si>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</si>
  <si>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</si>
  <si>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</si>
  <si>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</si>
  <si>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</si>
  <si>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</si>
  <si>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</si>
  <si>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</si>
  <si>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</si>
  <si>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</si>
  <si>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</si>
  <si>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</si>
  <si>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</si>
  <si>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</si>
  <si>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</si>
  <si>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</si>
  <si>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</si>
  <si>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</si>
  <si>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</si>
  <si>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</si>
  <si>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</si>
  <si>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</si>
  <si>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</si>
  <si>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</si>
  <si>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</si>
  <si>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</si>
  <si>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</si>
  <si>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</si>
  <si>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</si>
  <si>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</si>
  <si>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</si>
  <si>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</si>
  <si>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</si>
  <si>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</si>
  <si>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</si>
  <si>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</si>
  <si>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</si>
  <si>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</si>
  <si>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</si>
  <si>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</si>
  <si>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</si>
  <si>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</si>
  <si>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</si>
  <si>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</si>
  <si>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</si>
  <si>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</si>
  <si>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</si>
  <si>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</si>
  <si>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</si>
  <si>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</si>
  <si>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</si>
  <si>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</si>
  <si>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</si>
  <si>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</si>
  <si>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</si>
  <si>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</si>
  <si>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</si>
  <si>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</si>
  <si>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</si>
  <si>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</si>
  <si>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</si>
  <si>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</si>
  <si>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</si>
  <si>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</si>
  <si>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</si>
  <si>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</si>
  <si>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</si>
  <si>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</si>
  <si>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</si>
  <si>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</si>
  <si>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</si>
  <si>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</si>
  <si>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</si>
  <si>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</si>
  <si>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</si>
  <si>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</si>
  <si>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</si>
  <si>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</si>
  <si>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</si>
  <si>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</si>
  <si>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</si>
  <si>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</si>
  <si>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</si>
  <si>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</si>
  <si>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</si>
  <si>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</si>
  <si>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</si>
  <si>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</si>
  <si>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</si>
  <si>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</si>
  <si>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</si>
  <si>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</si>
  <si>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</si>
  <si>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</si>
  <si>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</si>
  <si>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</si>
  <si>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</si>
  <si>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</si>
  <si>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</si>
  <si>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</si>
  <si>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</si>
  <si>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</si>
  <si>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</si>
  <si>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</si>
  <si>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</si>
  <si>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</si>
  <si>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</si>
  <si>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</si>
  <si>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</si>
  <si>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</si>
  <si>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</si>
  <si>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</si>
  <si>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</si>
  <si>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</si>
  <si>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</si>
  <si>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</si>
  <si>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</si>
  <si>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</si>
  <si>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</si>
  <si>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</si>
  <si>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</si>
  <si>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</si>
  <si>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</si>
  <si>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</si>
  <si>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</si>
  <si>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</si>
  <si>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</si>
  <si>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</si>
  <si>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</si>
  <si>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</si>
  <si>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</si>
  <si>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</si>
  <si>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</si>
  <si>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</si>
  <si>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</si>
  <si>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</si>
  <si>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</si>
  <si>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</si>
  <si>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</si>
  <si>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</si>
  <si>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</si>
  <si>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</si>
  <si>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</si>
  <si>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</si>
  <si>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</si>
  <si>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</si>
  <si>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</si>
  <si>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</si>
  <si>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</si>
  <si>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</si>
  <si>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</si>
  <si>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</si>
  <si>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</si>
  <si>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</si>
  <si>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</si>
  <si>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</si>
  <si>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</si>
  <si>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</si>
  <si>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</si>
  <si>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</si>
  <si>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</si>
  <si>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</si>
  <si>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</si>
  <si>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</si>
  <si>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</si>
  <si>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</si>
  <si>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</si>
  <si>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</si>
  <si>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</si>
  <si>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</si>
  <si>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</si>
  <si>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</si>
  <si>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</si>
  <si>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</si>
  <si>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</si>
  <si>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</si>
  <si>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</si>
  <si>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</si>
  <si>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</si>
  <si>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</si>
  <si>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</si>
  <si>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</si>
  <si>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</si>
  <si>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</si>
  <si>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</si>
  <si>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</si>
  <si>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</si>
  <si>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</si>
  <si>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</si>
  <si>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</si>
  <si>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</si>
  <si>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</si>
  <si>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</si>
  <si>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</si>
  <si>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</si>
  <si>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</si>
  <si>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</si>
  <si>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</si>
  <si>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</si>
  <si>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</si>
  <si>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</si>
  <si>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</si>
  <si>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</si>
  <si>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</si>
  <si>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</si>
  <si>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</si>
  <si>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</si>
  <si>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</si>
  <si>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</si>
  <si>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</si>
  <si>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</si>
  <si>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</si>
  <si>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</si>
  <si>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</si>
  <si>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</si>
  <si>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</si>
  <si>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</si>
  <si>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</si>
  <si>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</si>
  <si>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</si>
  <si>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</si>
  <si>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</si>
  <si>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</si>
  <si>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</si>
  <si>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</si>
  <si>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</si>
  <si>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</si>
  <si>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</si>
  <si>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</si>
  <si>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</si>
  <si>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</si>
  <si>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</si>
  <si>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</si>
  <si>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</si>
  <si>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</si>
  <si>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</si>
  <si>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</si>
  <si>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</si>
  <si>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</si>
  <si>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</si>
  <si>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</si>
  <si>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</si>
  <si>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</si>
  <si>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</si>
  <si>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</si>
  <si>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</si>
  <si>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</si>
  <si>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</si>
  <si>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</si>
  <si>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</si>
  <si>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</si>
  <si>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</si>
  <si>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</si>
  <si>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</si>
  <si>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</si>
  <si>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</si>
  <si>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</si>
  <si>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</si>
  <si>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</si>
  <si>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</si>
  <si>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</si>
  <si>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</si>
  <si>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</si>
  <si>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</si>
  <si>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</si>
  <si>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</si>
  <si>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</si>
  <si>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</si>
  <si>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</si>
  <si>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</si>
  <si>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</si>
  <si>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</si>
  <si>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</si>
  <si>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</si>
  <si>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</si>
  <si>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</si>
  <si>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</si>
  <si>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</si>
  <si>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</si>
  <si>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</si>
  <si>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</si>
  <si>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</si>
  <si>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</si>
  <si>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</si>
  <si>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</si>
  <si>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</si>
  <si>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</si>
  <si>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</si>
  <si>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</si>
  <si>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</si>
  <si>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</si>
  <si>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</si>
  <si>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</si>
  <si>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</si>
  <si>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</si>
  <si>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</si>
  <si>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</si>
  <si>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</si>
  <si>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</si>
  <si>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</si>
  <si>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</si>
  <si>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</si>
  <si>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</si>
  <si>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</si>
  <si>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</si>
  <si>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</si>
  <si>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</si>
  <si>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</si>
  <si>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</si>
  <si>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</si>
  <si>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</si>
  <si>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</si>
  <si>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</si>
  <si>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</si>
  <si>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</si>
  <si>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</si>
  <si>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</si>
  <si>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</si>
  <si>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</si>
  <si>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</si>
  <si>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</si>
  <si>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</si>
  <si>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</si>
  <si>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</si>
  <si>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</si>
  <si>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</si>
  <si>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</si>
  <si>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</si>
  <si>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</si>
  <si>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</si>
  <si>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</si>
  <si>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</si>
  <si>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</si>
  <si>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</si>
  <si>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</si>
  <si>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</si>
  <si>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</si>
  <si>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</si>
  <si>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</si>
  <si>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</si>
  <si>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</si>
  <si>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</si>
  <si>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</si>
  <si>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</si>
  <si>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</si>
  <si>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</si>
  <si>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</si>
  <si>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</si>
  <si>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</si>
  <si>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</si>
  <si>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</si>
  <si>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</si>
  <si>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</si>
  <si>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</si>
  <si>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</si>
  <si>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</si>
  <si>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</si>
  <si>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</si>
  <si>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</si>
  <si>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</si>
  <si>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</si>
  <si>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</si>
  <si>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</si>
  <si>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</si>
  <si>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</si>
  <si>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</si>
  <si>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</si>
  <si>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</si>
  <si>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</si>
  <si>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</si>
  <si>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</si>
  <si>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</si>
  <si>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</si>
  <si>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</si>
  <si>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</si>
  <si>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</si>
  <si>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</si>
  <si>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</si>
  <si>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</si>
  <si>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</si>
  <si>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</si>
  <si>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</si>
  <si>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</si>
  <si>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</si>
  <si>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</si>
  <si>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</si>
  <si>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</si>
  <si>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</si>
  <si>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</si>
  <si>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</si>
  <si>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</si>
  <si>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</si>
  <si>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</si>
  <si>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</si>
  <si>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</si>
  <si>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</si>
  <si>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</si>
  <si>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</si>
  <si>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</si>
  <si>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</si>
  <si>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</si>
  <si>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</si>
  <si>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</si>
  <si>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</si>
  <si>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</si>
  <si>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</si>
  <si>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</si>
  <si>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</si>
  <si>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</si>
  <si>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</si>
  <si>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</si>
  <si>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</si>
  <si>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</si>
  <si>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</si>
  <si>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</si>
  <si>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</si>
  <si>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</si>
  <si>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</si>
  <si>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</si>
  <si>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</si>
  <si>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</si>
  <si>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</si>
  <si>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</si>
  <si>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</si>
  <si>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</si>
  <si>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</si>
  <si>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</si>
  <si>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</si>
  <si>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</si>
  <si>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</si>
  <si>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</si>
  <si>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</si>
  <si>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</si>
  <si>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</si>
  <si>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</si>
  <si>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</si>
  <si>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</si>
  <si>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</si>
  <si>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</si>
  <si>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</si>
  <si>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</si>
  <si>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</si>
  <si>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</si>
  <si>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</si>
  <si>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</si>
  <si>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</si>
  <si>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</si>
  <si>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</si>
  <si>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</si>
  <si>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</si>
  <si>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</si>
  <si>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</si>
  <si>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</si>
  <si>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</si>
  <si>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</si>
  <si>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</si>
  <si>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</si>
  <si>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</si>
  <si>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</si>
  <si>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</si>
  <si>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</si>
  <si>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</si>
  <si>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</si>
  <si>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</si>
  <si>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</si>
  <si>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</si>
  <si>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</si>
  <si>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</si>
  <si>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</si>
  <si>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</si>
  <si>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</si>
  <si>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</si>
  <si>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</si>
  <si>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</si>
  <si>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</si>
  <si>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</si>
  <si>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</si>
  <si>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</si>
  <si>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</si>
  <si>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</si>
  <si>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</si>
  <si>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</si>
  <si>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</si>
  <si>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</si>
  <si>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</si>
  <si>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</si>
  <si>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</si>
  <si>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</si>
  <si>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</si>
  <si>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</si>
  <si>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</si>
  <si>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</si>
  <si>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</si>
  <si>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</si>
  <si>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</si>
  <si>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</si>
  <si>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</si>
  <si>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</si>
  <si>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</si>
  <si>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</si>
  <si>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</si>
  <si>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</si>
  <si>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</si>
  <si>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</si>
  <si>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</si>
  <si>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</si>
  <si>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</si>
  <si>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</si>
  <si>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</si>
  <si>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</si>
  <si>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</si>
  <si>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</si>
  <si>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</si>
  <si>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</si>
  <si>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</si>
  <si>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</si>
  <si>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</si>
  <si>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</si>
  <si>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</si>
  <si>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</si>
  <si>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</si>
  <si>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</si>
  <si>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</si>
  <si>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</si>
  <si>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</si>
  <si>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</si>
  <si>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</si>
  <si>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</si>
  <si>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</si>
  <si>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</si>
  <si>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</si>
  <si>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</si>
  <si>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</si>
  <si>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</si>
  <si>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</si>
  <si>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</si>
  <si>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</si>
  <si>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</si>
  <si>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</si>
  <si>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</si>
  <si>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</si>
  <si>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</si>
  <si>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</si>
  <si>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</si>
  <si>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</si>
  <si>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</si>
  <si>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</si>
  <si>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</si>
  <si>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</si>
  <si>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</si>
  <si>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</si>
  <si>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</si>
  <si>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</si>
  <si>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</si>
  <si>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</si>
  <si>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</si>
  <si>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</si>
  <si>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</si>
  <si>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</si>
  <si>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</si>
  <si>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</si>
  <si>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</si>
  <si>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</si>
  <si>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</si>
  <si>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</si>
  <si>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</si>
  <si>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</si>
  <si>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</si>
  <si>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</si>
  <si>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</si>
  <si>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</si>
  <si>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</si>
  <si>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</si>
  <si>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</si>
  <si>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</si>
  <si>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</si>
  <si>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</si>
  <si>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</si>
  <si>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</si>
  <si>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</si>
  <si>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</si>
  <si>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</si>
  <si>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</si>
  <si>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</si>
  <si>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</si>
  <si>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</si>
  <si>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</si>
  <si>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</si>
  <si>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</si>
  <si>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</si>
  <si>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</si>
  <si>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</si>
  <si>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</si>
  <si>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</si>
  <si>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</si>
  <si>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</si>
  <si>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</si>
  <si>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</si>
  <si>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</si>
  <si>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</si>
  <si>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</si>
  <si>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</si>
  <si>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</si>
  <si>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</si>
  <si>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</si>
  <si>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</si>
  <si>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</si>
  <si>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</si>
  <si>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</si>
  <si>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</si>
  <si>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</si>
  <si>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</si>
  <si>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</si>
  <si>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</si>
  <si>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</si>
  <si>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</si>
  <si>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</si>
  <si>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</si>
  <si>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</si>
  <si>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</si>
  <si>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</si>
  <si>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</si>
  <si>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</si>
  <si>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</si>
  <si>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</si>
  <si>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</si>
  <si>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</si>
  <si>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</si>
  <si>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</si>
  <si>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</si>
  <si>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</si>
  <si>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</si>
  <si>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</si>
  <si>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</si>
  <si>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</si>
  <si>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</si>
  <si>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</si>
  <si>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</si>
  <si>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</si>
  <si>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</si>
  <si>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</si>
  <si>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</si>
  <si>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</si>
  <si>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</si>
  <si>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</si>
  <si>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</si>
  <si>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</si>
  <si>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</si>
  <si>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</si>
  <si>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</si>
  <si>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</si>
  <si>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</si>
  <si>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</si>
  <si>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</si>
  <si>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</si>
  <si>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</si>
  <si>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</si>
  <si>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</si>
  <si>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</si>
  <si>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</si>
  <si>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</si>
  <si>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</si>
  <si>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</si>
  <si>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</si>
  <si>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</si>
  <si>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</si>
  <si>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</si>
  <si>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</si>
  <si>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</si>
  <si>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</si>
  <si>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</si>
  <si>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</si>
  <si>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</si>
  <si>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</si>
  <si>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</si>
  <si>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</si>
  <si>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</si>
  <si>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</si>
  <si>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</si>
  <si>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</si>
  <si>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</si>
  <si>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</si>
  <si>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</si>
  <si>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</si>
  <si>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</si>
  <si>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</si>
  <si>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</si>
  <si>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</si>
  <si>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</si>
  <si>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</si>
  <si>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</si>
  <si>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</si>
  <si>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</si>
  <si>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</si>
  <si>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</si>
  <si>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</si>
  <si>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</si>
  <si>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</si>
  <si>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</si>
  <si>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</si>
  <si>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</si>
  <si>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</si>
  <si>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</si>
  <si>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</si>
  <si>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</si>
  <si>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</si>
  <si>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</si>
  <si>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</si>
  <si>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</si>
  <si>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</si>
  <si>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</si>
  <si>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</si>
  <si>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</si>
  <si>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</si>
  <si>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</si>
  <si>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</si>
  <si>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</si>
  <si>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</si>
  <si>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</si>
  <si>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</si>
  <si>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</si>
  <si>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</si>
  <si>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</si>
  <si>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</si>
  <si>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</si>
  <si>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</si>
  <si>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</si>
  <si>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</si>
  <si>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</si>
  <si>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</si>
  <si>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</si>
  <si>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</si>
  <si>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</si>
  <si>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</si>
  <si>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</si>
  <si>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</si>
  <si>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</si>
  <si>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</si>
  <si>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</si>
  <si>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</si>
  <si>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</si>
  <si>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</si>
  <si>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</si>
  <si>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</si>
  <si>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</si>
  <si>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</si>
  <si>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</si>
  <si>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</si>
  <si>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</si>
  <si>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</si>
  <si>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</si>
  <si>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</si>
  <si>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</si>
  <si>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</si>
  <si>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</si>
  <si>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</si>
  <si>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</si>
  <si>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</si>
  <si>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</si>
  <si>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</si>
  <si>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</si>
  <si>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</si>
  <si>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</si>
  <si>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</si>
  <si>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</si>
  <si>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</si>
  <si>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</si>
  <si>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</si>
  <si>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</si>
  <si>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</si>
  <si>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</si>
  <si>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</si>
  <si>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</si>
  <si>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</si>
  <si>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</si>
  <si>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</si>
  <si>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</si>
  <si>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</si>
  <si>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</si>
  <si>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</si>
  <si>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</si>
  <si>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</si>
  <si>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</si>
  <si>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</si>
  <si>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</si>
  <si>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</si>
  <si>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</si>
  <si>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</si>
  <si>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</si>
  <si>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</si>
  <si>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</si>
  <si>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</si>
  <si>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</si>
  <si>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</si>
  <si>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</si>
  <si>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</si>
  <si>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</si>
  <si>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</si>
  <si>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</si>
  <si>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</si>
  <si>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</si>
  <si>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</si>
  <si>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</si>
  <si>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</si>
  <si>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</si>
  <si>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</si>
  <si>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</si>
  <si>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</si>
  <si>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</si>
  <si>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</si>
  <si>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</si>
  <si>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</si>
  <si>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</si>
  <si>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</si>
  <si>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</si>
  <si>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</si>
  <si>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</si>
  <si>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</si>
  <si>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</si>
  <si>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</si>
  <si>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</si>
  <si>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</si>
  <si>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</si>
  <si>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</si>
  <si>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</si>
  <si>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</si>
  <si>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</si>
  <si>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</si>
  <si>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</si>
  <si>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</si>
  <si>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</si>
  <si>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</si>
  <si>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</si>
  <si>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</si>
  <si>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</si>
  <si>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</si>
  <si>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</si>
  <si>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</si>
  <si>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</si>
  <si>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</si>
  <si>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</si>
  <si>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</si>
  <si>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</si>
  <si>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</si>
  <si>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</si>
  <si>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</si>
  <si>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</si>
  <si>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</si>
  <si>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</si>
  <si>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</si>
  <si>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</si>
  <si>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</si>
  <si>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</si>
  <si>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</si>
  <si>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</si>
  <si>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</si>
  <si>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</si>
  <si>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</si>
  <si>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</si>
  <si>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</si>
  <si>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</si>
  <si>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</si>
  <si>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</si>
  <si>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</si>
  <si>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</si>
  <si>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</si>
  <si>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</si>
  <si>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</si>
  <si>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</si>
  <si>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</si>
  <si>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</si>
  <si>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</si>
  <si>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</si>
  <si>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</si>
  <si>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</si>
  <si>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</si>
  <si>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</si>
  <si>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</si>
  <si>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</si>
  <si>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</si>
  <si>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</si>
  <si>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</si>
  <si>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</si>
  <si>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</si>
  <si>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</si>
  <si>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</si>
  <si>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</si>
  <si>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</si>
  <si>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</si>
  <si>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</si>
  <si>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</si>
  <si>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</si>
  <si>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</si>
  <si>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</si>
  <si>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</si>
  <si>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</si>
  <si>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</si>
  <si>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</si>
  <si>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</si>
  <si>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</si>
  <si>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</si>
  <si>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</si>
  <si>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</si>
  <si>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</si>
  <si>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</si>
  <si>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</si>
  <si>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</si>
  <si>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</si>
  <si>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</si>
  <si>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</si>
  <si>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</si>
  <si>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</si>
  <si>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</si>
  <si>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</si>
  <si>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</si>
  <si>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</si>
  <si>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</si>
  <si>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</si>
  <si>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</si>
  <si>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</si>
  <si>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</si>
  <si>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</si>
  <si>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</si>
  <si>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</si>
  <si>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</si>
  <si>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</si>
  <si>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</si>
  <si>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</si>
  <si>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</si>
  <si>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</si>
  <si>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</si>
  <si>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</si>
  <si>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</si>
  <si>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</si>
  <si>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</si>
  <si>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</si>
  <si>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</si>
  <si>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</si>
  <si>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</si>
  <si>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</si>
  <si>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</si>
  <si>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</si>
  <si>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</si>
  <si>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</si>
  <si>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</si>
  <si>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</si>
  <si>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</si>
  <si>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</si>
  <si>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</si>
  <si>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</si>
  <si>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</si>
  <si>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</si>
  <si>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</si>
  <si>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</si>
  <si>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</si>
  <si>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</si>
  <si>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</si>
  <si>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</si>
  <si>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</si>
  <si>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</si>
  <si>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</si>
  <si>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</si>
  <si>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</si>
  <si>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</si>
  <si>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</si>
  <si>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</si>
  <si>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</si>
  <si>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</si>
  <si>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</si>
  <si>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</si>
  <si>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</si>
  <si>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</si>
  <si>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</si>
  <si>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</si>
  <si>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</si>
  <si>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</si>
  <si>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</si>
  <si>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</si>
  <si>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</si>
  <si>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</si>
  <si>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</si>
  <si>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</si>
  <si>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</si>
  <si>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</si>
  <si>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</si>
  <si>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</si>
  <si>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</si>
  <si>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</si>
  <si>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</si>
  <si>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</si>
  <si>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</si>
  <si>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</si>
  <si>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</si>
  <si>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</si>
  <si>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</si>
  <si>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</si>
  <si>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</si>
  <si>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</si>
  <si>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</si>
  <si>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</si>
  <si>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</si>
  <si>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</si>
  <si>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</si>
  <si>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</si>
  <si>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</si>
  <si>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</si>
  <si>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</si>
  <si>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</si>
  <si>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</si>
  <si>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</si>
  <si>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</si>
  <si>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</si>
  <si>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</si>
  <si>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</si>
  <si>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</si>
  <si>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</si>
  <si>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</si>
  <si>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</si>
  <si>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</si>
  <si>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</si>
  <si>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</si>
  <si>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</si>
  <si>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</si>
  <si>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</si>
  <si>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</si>
  <si>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</si>
  <si>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</si>
  <si>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</si>
  <si>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</si>
  <si>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</si>
  <si>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</si>
  <si>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</si>
  <si>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</si>
  <si>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</si>
  <si>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</si>
  <si>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</si>
  <si>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</si>
  <si>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</si>
  <si>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</si>
  <si>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</si>
  <si>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</si>
  <si>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</si>
  <si>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</si>
  <si>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</si>
  <si>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</si>
  <si>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</si>
  <si>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</si>
  <si>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</si>
  <si>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</si>
  <si>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</si>
  <si>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</si>
  <si>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</si>
  <si>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</si>
  <si>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</si>
  <si>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</si>
  <si>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</si>
  <si>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</si>
  <si>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</si>
  <si>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</si>
  <si>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</si>
  <si>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</si>
  <si>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</si>
  <si>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</si>
  <si>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</si>
  <si>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</si>
  <si>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</si>
  <si>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</si>
  <si>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</si>
  <si>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</si>
  <si>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</si>
  <si>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</si>
  <si>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</si>
  <si>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</si>
  <si>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</si>
  <si>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</si>
  <si>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</si>
  <si>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</si>
  <si>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</si>
  <si>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</si>
  <si>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</si>
  <si>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</si>
  <si>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</si>
  <si>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</si>
  <si>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</si>
  <si>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</si>
  <si>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</si>
  <si>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</si>
  <si>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</si>
  <si>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</si>
  <si>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</si>
  <si>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</si>
  <si>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</si>
  <si>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</si>
  <si>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</si>
  <si>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</si>
  <si>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</si>
  <si>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</si>
  <si>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</si>
  <si>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</si>
  <si>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</si>
  <si>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</si>
  <si>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</si>
  <si>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</si>
  <si>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</si>
  <si>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</si>
  <si>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</si>
  <si>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</si>
  <si>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</si>
  <si>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</si>
  <si>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</si>
  <si>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</si>
  <si>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</si>
  <si>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</si>
  <si>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</si>
  <si>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</si>
  <si>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</si>
  <si>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</si>
  <si>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</si>
  <si>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</si>
  <si>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</si>
  <si>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</si>
  <si>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</si>
  <si>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</si>
  <si>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</si>
  <si>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</si>
  <si>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</si>
  <si>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</si>
  <si>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</si>
  <si>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</si>
  <si>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</si>
  <si>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</si>
  <si>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</si>
  <si>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</si>
  <si>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</si>
  <si>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</si>
  <si>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</si>
  <si>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</si>
  <si>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</si>
  <si>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</si>
  <si>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</si>
  <si>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</si>
  <si>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</si>
  <si>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</si>
  <si>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</si>
  <si>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</si>
  <si>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</si>
  <si>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</si>
  <si>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</si>
  <si>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</si>
  <si>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</si>
  <si>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</si>
  <si>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</si>
  <si>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</si>
  <si>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</si>
  <si>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</si>
  <si>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</si>
  <si>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</si>
  <si>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</si>
  <si>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</si>
  <si>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</si>
  <si>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</si>
  <si>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</si>
  <si>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</si>
  <si>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</si>
  <si>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</si>
  <si>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</si>
  <si>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</si>
  <si>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</si>
  <si>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</si>
  <si>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</si>
  <si>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</si>
  <si>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</si>
  <si>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</si>
  <si>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</si>
  <si>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</si>
  <si>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</si>
  <si>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</si>
  <si>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</si>
  <si>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</si>
  <si>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</si>
  <si>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</si>
  <si>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</si>
  <si>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</si>
  <si>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</si>
  <si>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</si>
  <si>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</si>
  <si>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</si>
  <si>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</si>
  <si>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</si>
  <si>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</si>
  <si>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</si>
  <si>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</si>
  <si>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</si>
  <si>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</si>
  <si>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</si>
  <si>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</si>
  <si>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</si>
  <si>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</si>
  <si>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</si>
  <si>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</si>
  <si>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</si>
  <si>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</si>
  <si>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</si>
  <si>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</si>
  <si>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</si>
  <si>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</si>
  <si>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</si>
  <si>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</si>
  <si>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</si>
  <si>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</si>
  <si>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</si>
  <si>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</si>
  <si>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</si>
  <si>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</si>
  <si>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</si>
  <si>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</si>
  <si>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</si>
  <si>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</si>
  <si>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</si>
  <si>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</si>
  <si>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</si>
  <si>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</si>
  <si>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</si>
  <si>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</si>
  <si>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</si>
  <si>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</si>
  <si>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</si>
  <si>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</si>
  <si>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</si>
  <si>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</si>
  <si>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</si>
  <si>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</si>
  <si>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</si>
  <si>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</si>
  <si>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</si>
  <si>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</si>
  <si>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</si>
  <si>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</si>
  <si>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</si>
  <si>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</si>
  <si>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</si>
  <si>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</si>
  <si>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</si>
  <si>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</si>
  <si>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</si>
  <si>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</si>
  <si>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</si>
  <si>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</si>
  <si>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</si>
  <si>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</si>
  <si>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</si>
  <si>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</si>
  <si>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</si>
  <si>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</si>
  <si>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</si>
  <si>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</si>
  <si>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</si>
  <si>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</si>
  <si>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</si>
  <si>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</si>
  <si>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</si>
  <si>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</si>
  <si>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</si>
  <si>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</si>
  <si>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</si>
  <si>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</si>
  <si>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</si>
  <si>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</si>
  <si>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</si>
  <si>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</si>
  <si>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</si>
  <si>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</si>
  <si>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</si>
  <si>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</si>
  <si>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</si>
  <si>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</si>
  <si>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</si>
  <si>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</si>
  <si>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</si>
  <si>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</si>
  <si>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</si>
  <si>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</si>
  <si>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</si>
  <si>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</si>
  <si>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</si>
  <si>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</si>
  <si>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</si>
  <si>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</si>
  <si>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</si>
  <si>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</si>
  <si>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</si>
  <si>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</si>
  <si>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</si>
  <si>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</si>
  <si>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</si>
  <si>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</si>
  <si>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</si>
  <si>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</si>
  <si>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</si>
  <si>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</si>
  <si>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</si>
  <si>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</si>
  <si>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</si>
  <si>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</si>
  <si>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</si>
  <si>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</si>
  <si>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</si>
  <si>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</si>
  <si>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</si>
  <si>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</si>
  <si>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</si>
  <si>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</si>
  <si>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</si>
  <si>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</si>
  <si>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</si>
  <si>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</si>
  <si>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</si>
  <si>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</si>
  <si>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</si>
  <si>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</si>
  <si>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</si>
  <si>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</si>
  <si>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</si>
  <si>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</si>
  <si>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</si>
  <si>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</si>
  <si>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</si>
  <si>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</si>
  <si>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</si>
  <si>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</si>
  <si>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</si>
  <si>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</si>
  <si>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</si>
  <si>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</si>
  <si>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</si>
  <si>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</si>
  <si>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</si>
  <si>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</si>
  <si>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</si>
  <si>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</si>
  <si>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</si>
  <si>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</si>
  <si>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</si>
  <si>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</si>
  <si>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</si>
  <si>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</si>
  <si>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</si>
  <si>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</si>
  <si>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</si>
  <si>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</si>
  <si>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</si>
  <si>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</si>
  <si>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</si>
  <si>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</si>
  <si>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</si>
  <si>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</si>
  <si>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</si>
  <si>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</si>
  <si>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</si>
  <si>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</si>
  <si>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</si>
  <si>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</si>
  <si>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</si>
  <si>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</si>
  <si>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</si>
  <si>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</si>
  <si>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</si>
  <si>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</si>
  <si>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</si>
  <si>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</si>
  <si>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</si>
  <si>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</si>
  <si>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</si>
  <si>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</si>
  <si>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</si>
  <si>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</si>
  <si>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</si>
  <si>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</si>
  <si>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</si>
  <si>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</si>
  <si>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</si>
  <si>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</si>
  <si>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</si>
  <si>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</si>
  <si>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</si>
  <si>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</si>
  <si>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</si>
  <si>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</si>
  <si>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</si>
  <si>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</si>
  <si>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</si>
  <si>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</si>
  <si>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</si>
  <si>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</si>
  <si>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</si>
  <si>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</si>
  <si>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</si>
  <si>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</si>
  <si>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</si>
  <si>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</si>
  <si>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</si>
  <si>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</si>
  <si>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</si>
  <si>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</si>
  <si>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</si>
  <si>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</si>
  <si>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</si>
  <si>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</si>
  <si>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</si>
  <si>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</si>
  <si>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</si>
  <si>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</si>
  <si>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</si>
  <si>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</si>
  <si>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</si>
  <si>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</si>
  <si>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</si>
  <si>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</si>
  <si>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</si>
  <si>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</si>
  <si>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</si>
  <si>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</si>
  <si>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</si>
  <si>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</si>
  <si>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</si>
  <si>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</si>
  <si>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</si>
  <si>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</si>
  <si>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</si>
  <si>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</si>
  <si>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</si>
  <si>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</si>
  <si>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</si>
  <si>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</si>
  <si>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</si>
  <si>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</si>
  <si>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</si>
  <si>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</si>
  <si>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</si>
  <si>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</si>
  <si>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</si>
  <si>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</si>
  <si>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</si>
  <si>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</si>
  <si>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</si>
  <si>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</si>
  <si>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</si>
  <si>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</si>
  <si>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</si>
  <si>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</si>
  <si>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</si>
  <si>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</si>
  <si>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</si>
  <si>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</si>
  <si>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</si>
  <si>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</si>
  <si>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</si>
  <si>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</si>
  <si>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</si>
  <si>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</si>
  <si>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</si>
  <si>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</si>
  <si>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</si>
  <si>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</si>
  <si>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</si>
  <si>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</si>
  <si>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</si>
  <si>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</si>
  <si>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</si>
  <si>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</si>
  <si>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</si>
  <si>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</si>
  <si>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</si>
  <si>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</si>
  <si>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</si>
  <si>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</si>
  <si>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</si>
  <si>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</si>
  <si>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</si>
  <si>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</si>
  <si>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</si>
  <si>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</si>
  <si>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</si>
  <si>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</si>
  <si>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</si>
  <si>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</si>
  <si>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</si>
  <si>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</si>
  <si>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</si>
  <si>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</si>
  <si>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</si>
  <si>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</si>
  <si>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</si>
  <si>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</si>
  <si>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</si>
  <si>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</si>
  <si>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</si>
  <si>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</si>
  <si>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</si>
  <si>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</si>
  <si>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</si>
  <si>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</si>
  <si>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</si>
  <si>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</si>
  <si>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</si>
  <si>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</si>
  <si>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</si>
  <si>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</si>
  <si>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</si>
  <si>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</si>
  <si>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</si>
  <si>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</si>
  <si>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</si>
  <si>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</si>
  <si>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</si>
  <si>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</si>
  <si>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</si>
  <si>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</si>
  <si>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</si>
  <si>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</si>
  <si>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</si>
  <si>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</si>
  <si>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</si>
  <si>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</si>
  <si>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</si>
  <si>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</si>
  <si>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</si>
  <si>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</si>
  <si>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</si>
  <si>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</si>
  <si>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</si>
  <si>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</si>
  <si>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</si>
  <si>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</si>
  <si>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</si>
  <si>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</si>
  <si>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</si>
  <si>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</si>
  <si>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</si>
  <si>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</si>
  <si>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</si>
  <si>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</si>
  <si>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</si>
  <si>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</si>
  <si>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</si>
  <si>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</si>
  <si>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</si>
  <si>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</si>
  <si>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</si>
  <si>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</si>
  <si>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</si>
  <si>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</si>
  <si>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</si>
  <si>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</si>
  <si>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</si>
  <si>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</si>
  <si>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</si>
  <si>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</si>
  <si>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</si>
  <si>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</si>
  <si>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</si>
  <si>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</si>
  <si>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</si>
  <si>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</si>
  <si>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</si>
  <si>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</si>
  <si>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</si>
  <si>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</si>
  <si>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</si>
  <si>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</si>
  <si>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</si>
  <si>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</si>
  <si>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</si>
  <si>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</si>
  <si>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</si>
  <si>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</si>
  <si>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</si>
  <si>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</si>
  <si>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</si>
  <si>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</si>
  <si>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</si>
  <si>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</si>
  <si>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</si>
  <si>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</si>
  <si>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</si>
  <si>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</si>
  <si>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</si>
  <si>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</si>
  <si>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</si>
  <si>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</si>
  <si>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</si>
  <si>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</si>
  <si>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</si>
  <si>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</si>
  <si>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</si>
  <si>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</si>
  <si>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</si>
  <si>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</si>
  <si>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</si>
  <si>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</si>
  <si>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</si>
  <si>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</si>
  <si>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</si>
  <si>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</si>
  <si>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</si>
  <si>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</si>
  <si>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</si>
  <si>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</si>
  <si>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</si>
  <si>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</si>
  <si>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</si>
  <si>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</si>
  <si>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</si>
  <si>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</si>
  <si>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</si>
  <si>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</si>
  <si>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</si>
  <si>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</si>
  <si>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</si>
  <si>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</si>
  <si>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</si>
  <si>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</si>
  <si>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</si>
  <si>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</si>
  <si>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</si>
  <si>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</si>
  <si>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</si>
  <si>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</si>
  <si>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</si>
  <si>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</si>
  <si>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</si>
  <si>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</si>
  <si>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</si>
  <si>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</si>
  <si>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</si>
  <si>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</si>
  <si>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</si>
  <si>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</si>
  <si>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</si>
  <si>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</si>
  <si>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</si>
  <si>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</si>
  <si>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</si>
  <si>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</si>
  <si>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</si>
  <si>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</si>
  <si>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</si>
  <si>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</si>
  <si>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</si>
  <si>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</si>
  <si>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</si>
  <si>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</si>
  <si>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</si>
  <si>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</si>
  <si>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</si>
  <si>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</si>
  <si>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</si>
  <si>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</si>
  <si>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</si>
  <si>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</si>
  <si>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</si>
  <si>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</si>
  <si>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</si>
  <si>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</si>
  <si>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</si>
  <si>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</si>
  <si>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</si>
  <si>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</si>
  <si>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</si>
  <si>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</si>
  <si>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</si>
  <si>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</si>
  <si>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</si>
  <si>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</si>
  <si>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</si>
  <si>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</si>
  <si>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</si>
  <si>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</si>
  <si>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</si>
  <si>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</si>
  <si>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</si>
  <si>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</si>
  <si>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</si>
  <si>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</si>
  <si>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</si>
  <si>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</si>
  <si>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</si>
  <si>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</si>
  <si>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</si>
  <si>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</si>
  <si>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</si>
  <si>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</si>
  <si>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</si>
  <si>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</si>
  <si>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</si>
  <si>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</si>
  <si>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</si>
  <si>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</si>
  <si>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</si>
  <si>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</si>
  <si>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</si>
  <si>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</si>
  <si>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</si>
  <si>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</si>
  <si>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</si>
  <si>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</si>
  <si>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</si>
  <si>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</si>
  <si>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</si>
  <si>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</si>
  <si>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</si>
  <si>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</si>
  <si>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</si>
  <si>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</si>
  <si>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</si>
  <si>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</si>
  <si>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</si>
  <si>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</si>
  <si>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</si>
  <si>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</si>
  <si>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</si>
  <si>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</si>
  <si>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</si>
  <si>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</si>
  <si>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</si>
  <si>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</si>
  <si>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</si>
  <si>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</si>
  <si>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</si>
  <si>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</si>
  <si>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</si>
  <si>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</si>
  <si>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</si>
  <si>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</si>
  <si>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</si>
  <si>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</si>
  <si>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</si>
  <si>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</si>
  <si>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</si>
  <si>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</si>
  <si>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</si>
  <si>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</si>
  <si>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</si>
  <si>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</si>
  <si>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</si>
  <si>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</si>
  <si>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</si>
  <si>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</si>
  <si>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</si>
  <si>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</si>
  <si>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</si>
  <si>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</si>
  <si>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</si>
  <si>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</si>
  <si>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</si>
  <si>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</si>
  <si>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</si>
  <si>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</si>
  <si>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</si>
  <si>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</si>
  <si>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</si>
  <si>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</si>
  <si>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</si>
  <si>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</si>
  <si>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</si>
  <si>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</si>
  <si>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</si>
  <si>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</si>
  <si>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</si>
  <si>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</si>
  <si>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</si>
  <si>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</si>
  <si>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</si>
  <si>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</si>
  <si>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</si>
  <si>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</si>
  <si>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</si>
  <si>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</si>
  <si>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</si>
  <si>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</si>
  <si>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</si>
  <si>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</si>
  <si>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</si>
  <si>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</si>
  <si>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</si>
  <si>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</si>
  <si>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</si>
  <si>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</si>
  <si>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</si>
  <si>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</si>
  <si>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</si>
  <si>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</si>
  <si>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</si>
  <si>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</si>
  <si>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</si>
  <si>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</si>
  <si>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</si>
  <si>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</si>
  <si>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</si>
  <si>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</si>
  <si>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</si>
  <si>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</si>
  <si>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</si>
  <si>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</si>
  <si>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</si>
  <si>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</si>
  <si>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</si>
  <si>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</si>
  <si>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</si>
  <si>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</si>
  <si>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</si>
  <si>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</si>
  <si>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</si>
  <si>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</si>
  <si>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</si>
  <si>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</si>
  <si>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</si>
  <si>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</si>
  <si>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</si>
  <si>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</si>
  <si>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</si>
  <si>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</si>
  <si>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</si>
  <si>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</si>
  <si>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</si>
  <si>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</si>
  <si>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</si>
  <si>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</si>
  <si>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</si>
  <si>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</si>
  <si>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</si>
  <si>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</si>
  <si>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</si>
  <si>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</si>
  <si>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</si>
  <si>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</si>
  <si>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</si>
  <si>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</si>
  <si>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</si>
  <si>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</si>
  <si>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</si>
  <si>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</si>
  <si>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</si>
  <si>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</si>
  <si>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</si>
  <si>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</si>
  <si>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</si>
  <si>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</si>
  <si>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</si>
  <si>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</si>
  <si>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</si>
  <si>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</si>
  <si>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</si>
  <si>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</si>
  <si>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</si>
  <si>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</si>
  <si>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</si>
  <si>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</si>
  <si>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</si>
  <si>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</si>
  <si>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</si>
  <si>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</si>
  <si>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</si>
  <si>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</si>
  <si>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</si>
  <si>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</si>
  <si>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</si>
  <si>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</si>
  <si>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</si>
  <si>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</si>
  <si>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</si>
  <si>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</si>
  <si>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</si>
  <si>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</si>
  <si>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</si>
  <si>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</si>
  <si>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</si>
  <si>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</si>
  <si>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</si>
  <si>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</si>
  <si>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</si>
  <si>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</si>
  <si>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</si>
  <si>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</si>
  <si>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</si>
  <si>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</si>
  <si>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</si>
  <si>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</si>
  <si>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</si>
  <si>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</si>
  <si>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</si>
  <si>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</si>
  <si>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</si>
  <si>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</si>
  <si>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</si>
  <si>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</si>
  <si>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</si>
  <si>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</si>
  <si>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</si>
  <si>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</si>
  <si>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</si>
  <si>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</si>
  <si>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</si>
  <si>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</si>
  <si>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</si>
  <si>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</si>
  <si>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</si>
  <si>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</si>
  <si>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</si>
  <si>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</si>
  <si>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</si>
  <si>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</si>
  <si>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</si>
  <si>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</si>
  <si>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</si>
  <si>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</si>
  <si>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</si>
  <si>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</si>
  <si>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</si>
  <si>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</si>
  <si>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</si>
  <si>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</si>
  <si>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</si>
  <si>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</si>
  <si>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</si>
  <si>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</si>
  <si>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</si>
  <si>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</si>
  <si>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</si>
  <si>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</si>
  <si>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</si>
  <si>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</si>
  <si>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</si>
  <si>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</si>
  <si>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</si>
  <si>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</si>
  <si>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</si>
  <si>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</si>
  <si>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</si>
  <si>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</si>
  <si>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</si>
  <si>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</si>
  <si>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</si>
  <si>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</si>
  <si>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</si>
  <si>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</si>
  <si>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</si>
  <si>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</si>
  <si>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</si>
  <si>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</si>
  <si>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</si>
  <si>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</si>
  <si>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</si>
  <si>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</si>
  <si>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</si>
  <si>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</si>
  <si>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</si>
  <si>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</si>
  <si>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</si>
  <si>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</si>
  <si>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</si>
  <si>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</si>
  <si>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</si>
  <si>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</si>
  <si>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</si>
  <si>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</si>
  <si>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</si>
  <si>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</si>
  <si>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</si>
  <si>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</si>
  <si>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</si>
  <si>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</si>
  <si>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</si>
  <si>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</si>
  <si>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</si>
  <si>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</si>
  <si>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</si>
  <si>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</si>
  <si>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</si>
  <si>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</si>
  <si>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</si>
  <si>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</si>
  <si>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</si>
  <si>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</si>
  <si>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</si>
  <si>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</si>
  <si>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</si>
  <si>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</si>
  <si>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</si>
  <si>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</si>
  <si>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</si>
  <si>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</si>
  <si>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</si>
  <si>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</si>
  <si>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</si>
  <si>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</si>
  <si>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</si>
  <si>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</si>
  <si>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</si>
  <si>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</si>
  <si>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</si>
  <si>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</si>
  <si>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</si>
  <si>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</si>
  <si>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</si>
  <si>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</si>
  <si>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</si>
  <si>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</si>
  <si>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</si>
  <si>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</si>
  <si>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</si>
  <si>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</si>
  <si>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</si>
  <si>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</si>
  <si>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</si>
  <si>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</si>
  <si>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</si>
  <si>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</si>
  <si>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</si>
  <si>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</si>
  <si>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</si>
  <si>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</si>
  <si>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</si>
  <si>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</si>
  <si>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</si>
  <si>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</si>
  <si>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</si>
  <si>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</si>
  <si>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</si>
  <si>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</si>
  <si>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</si>
  <si>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</si>
  <si>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</si>
  <si>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</si>
  <si>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</si>
  <si>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</si>
  <si>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</si>
  <si>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</si>
  <si>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</si>
  <si>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</si>
  <si>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</si>
  <si>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</si>
  <si>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</si>
  <si>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</si>
  <si>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</si>
  <si>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</si>
  <si>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</si>
  <si>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</si>
  <si>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</si>
  <si>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</si>
  <si>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</si>
  <si>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</si>
  <si>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</si>
  <si>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</si>
  <si>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</si>
  <si>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</si>
  <si>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</si>
  <si>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</si>
  <si>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</si>
  <si>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</si>
  <si>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</si>
  <si>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</si>
  <si>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</si>
  <si>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</si>
  <si>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</si>
  <si>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</si>
  <si>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</si>
  <si>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</si>
  <si>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</si>
  <si>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</si>
  <si>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</si>
  <si>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</si>
  <si>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</si>
  <si>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</si>
  <si>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</si>
  <si>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</si>
  <si>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</si>
  <si>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</si>
  <si>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</si>
  <si>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</si>
  <si>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</si>
  <si>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</si>
  <si>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</si>
  <si>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</si>
  <si>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</si>
  <si>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</si>
  <si>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</si>
  <si>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</si>
  <si>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</si>
  <si>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</si>
  <si>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</si>
  <si>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</si>
  <si>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</si>
  <si>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</si>
  <si>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</si>
  <si>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</si>
  <si>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</si>
  <si>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</si>
  <si>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</si>
  <si>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</si>
  <si>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</si>
  <si>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</si>
  <si>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</si>
  <si>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</si>
  <si>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</si>
  <si>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</si>
  <si>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</si>
  <si>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</si>
  <si>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</si>
  <si>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</si>
  <si>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</si>
  <si>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</si>
  <si>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</si>
  <si>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</si>
  <si>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</si>
  <si>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</si>
  <si>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</si>
  <si>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</si>
  <si>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</si>
  <si>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</si>
  <si>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</si>
  <si>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</si>
  <si>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</si>
  <si>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</si>
  <si>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</si>
  <si>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</si>
  <si>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</si>
  <si>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</si>
  <si>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</si>
  <si>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</si>
  <si>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</si>
  <si>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</si>
  <si>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</si>
  <si>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</si>
  <si>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</si>
  <si>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</si>
  <si>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</si>
  <si>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</si>
  <si>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</si>
  <si>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</si>
  <si>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</si>
  <si>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</si>
  <si>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</si>
  <si>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</si>
  <si>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</si>
  <si>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</si>
  <si>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</si>
  <si>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</si>
  <si>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</si>
  <si>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</si>
  <si>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</si>
  <si>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</si>
  <si>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</si>
  <si>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</si>
  <si>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</si>
  <si>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</si>
  <si>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</si>
  <si>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</si>
  <si>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</si>
  <si>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</si>
  <si>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</si>
  <si>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</si>
  <si>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</si>
  <si>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</si>
  <si>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</si>
  <si>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</si>
  <si>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</si>
  <si>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</si>
  <si>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</si>
  <si>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</si>
  <si>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</si>
  <si>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</si>
  <si>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</si>
  <si>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</si>
  <si>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</si>
  <si>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</si>
  <si>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</si>
  <si>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</si>
  <si>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</si>
  <si>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</si>
  <si>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</si>
  <si>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</si>
  <si>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</si>
  <si>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</si>
  <si>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</si>
  <si>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</si>
  <si>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</si>
  <si>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</si>
  <si>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</si>
  <si>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</si>
  <si>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</si>
  <si>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</si>
  <si>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</si>
  <si>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</si>
  <si>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</si>
  <si>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</si>
  <si>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</si>
  <si>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</si>
  <si>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</si>
  <si>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</si>
  <si>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</si>
  <si>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</si>
  <si>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</si>
  <si>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</si>
  <si>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</si>
  <si>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</si>
  <si>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</si>
  <si>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</si>
  <si>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</si>
  <si>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</si>
  <si>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</si>
  <si>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</si>
  <si>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</si>
  <si>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</si>
  <si>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</si>
  <si>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</si>
  <si>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</si>
  <si>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</si>
  <si>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</si>
  <si>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</si>
  <si>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</si>
  <si>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</si>
  <si>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</si>
  <si>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</si>
  <si>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</si>
  <si>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</si>
  <si>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</si>
  <si>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</si>
  <si>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</si>
  <si>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</si>
  <si>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</si>
  <si>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</si>
  <si>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</si>
  <si>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</si>
  <si>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</si>
  <si>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</si>
  <si>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</si>
  <si>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</si>
  <si>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</si>
  <si>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</si>
  <si>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</si>
  <si>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</si>
  <si>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</si>
  <si>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</si>
  <si>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</si>
  <si>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</si>
  <si>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</si>
  <si>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</si>
  <si>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</si>
  <si>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</si>
  <si>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</si>
  <si>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</si>
  <si>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</si>
  <si>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</si>
  <si>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</si>
  <si>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</si>
  <si>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</si>
  <si>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</si>
  <si>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</si>
  <si>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</si>
  <si>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</si>
  <si>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</si>
  <si>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</si>
  <si>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</si>
  <si>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</si>
  <si>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</si>
  <si>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</si>
  <si>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</si>
  <si>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</si>
  <si>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</si>
  <si>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</si>
  <si>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</si>
  <si>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</si>
  <si>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</si>
  <si>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</si>
  <si>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</si>
  <si>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</si>
  <si>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</si>
  <si>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</si>
  <si>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</si>
  <si>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</si>
  <si>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</si>
  <si>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</si>
  <si>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</si>
  <si>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</si>
  <si>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</si>
  <si>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</si>
  <si>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</si>
  <si>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</si>
  <si>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</si>
  <si>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</si>
  <si>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</si>
  <si>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</si>
  <si>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</si>
  <si>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</si>
  <si>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</si>
  <si>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</si>
  <si>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</si>
  <si>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</si>
  <si>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</si>
  <si>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</si>
  <si>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</si>
  <si>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</si>
  <si>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</si>
  <si>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</si>
  <si>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</si>
  <si>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</si>
  <si>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</si>
  <si>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</si>
  <si>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</si>
  <si>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</si>
  <si>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</si>
  <si>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</si>
  <si>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</si>
  <si>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</si>
  <si>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</si>
  <si>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</si>
  <si>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</si>
  <si>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</si>
  <si>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</si>
  <si>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</si>
  <si>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</si>
  <si>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</si>
  <si>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</si>
  <si>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</si>
  <si>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</si>
  <si>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</si>
  <si>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</si>
  <si>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</si>
  <si>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</si>
  <si>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</si>
  <si>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</si>
  <si>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</si>
  <si>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</si>
  <si>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</si>
  <si>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</si>
  <si>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</si>
  <si>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</si>
  <si>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</si>
  <si>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</si>
  <si>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</si>
  <si>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</si>
  <si>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</si>
  <si>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</si>
  <si>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</si>
  <si>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</si>
  <si>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</si>
  <si>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</si>
  <si>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</si>
  <si>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</si>
  <si>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</si>
  <si>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</si>
  <si>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</si>
  <si>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</si>
  <si>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</si>
  <si>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</si>
  <si>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</si>
  <si>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</si>
  <si>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</si>
  <si>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</si>
  <si>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</si>
  <si>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</si>
  <si>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</si>
  <si>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</si>
  <si>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</si>
  <si>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</si>
  <si>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</si>
  <si>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</si>
  <si>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</si>
  <si>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</si>
  <si>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</si>
  <si>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</si>
  <si>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</si>
  <si>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</si>
  <si>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</si>
  <si>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</si>
  <si>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</si>
  <si>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</si>
  <si>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</si>
  <si>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</si>
  <si>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</si>
  <si>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</si>
  <si>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</si>
  <si>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</si>
  <si>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</si>
  <si>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</si>
  <si>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</si>
  <si>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</si>
  <si>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</si>
  <si>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</si>
  <si>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</si>
  <si>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</si>
  <si>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</si>
  <si>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</si>
  <si>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</si>
  <si>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</si>
  <si>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</si>
  <si>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</si>
  <si>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</si>
  <si>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</si>
  <si>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</si>
  <si>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</si>
  <si>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</si>
  <si>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</si>
  <si>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</si>
  <si>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</si>
  <si>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</si>
  <si>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</si>
  <si>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</si>
  <si>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</si>
  <si>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</si>
  <si>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</si>
  <si>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</si>
  <si>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</si>
  <si>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</si>
  <si>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</si>
  <si>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</si>
  <si>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</si>
  <si>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</si>
  <si>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</si>
  <si>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</si>
  <si>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</si>
  <si>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</si>
  <si>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</si>
  <si>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</si>
  <si>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</si>
  <si>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</si>
  <si>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</si>
  <si>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</si>
  <si>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</si>
  <si>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</si>
  <si>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</si>
  <si>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</si>
  <si>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</si>
  <si>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</si>
  <si>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</si>
  <si>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</si>
  <si>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</si>
  <si>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</si>
  <si>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</si>
  <si>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</si>
  <si>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</si>
  <si>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</si>
  <si>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</si>
  <si>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</si>
  <si>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</si>
  <si>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</si>
  <si>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</si>
  <si>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</si>
  <si>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</si>
  <si>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</si>
  <si>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</si>
  <si>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</si>
  <si>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</si>
  <si>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</si>
  <si>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</si>
  <si>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</si>
  <si>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</si>
  <si>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</si>
  <si>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</si>
  <si>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</si>
  <si>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</si>
  <si>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</si>
  <si>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</si>
  <si>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</si>
  <si>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</si>
  <si>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</si>
  <si>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</si>
  <si>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</si>
  <si>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</si>
  <si>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</si>
  <si>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</si>
  <si>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</si>
  <si>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</si>
  <si>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</si>
  <si>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</si>
  <si>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</si>
  <si>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</si>
  <si>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</si>
  <si>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</si>
  <si>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</si>
  <si>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</si>
  <si>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</si>
  <si>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</si>
  <si>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</si>
  <si>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</si>
  <si>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</si>
  <si>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</si>
  <si>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</si>
  <si>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</si>
  <si>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</si>
  <si>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</si>
  <si>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</si>
  <si>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</si>
  <si>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</si>
  <si>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</si>
  <si>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</si>
  <si>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</si>
  <si>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</si>
  <si>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</si>
  <si>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</si>
  <si>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</si>
  <si>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</si>
  <si>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</si>
  <si>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</si>
  <si>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</si>
  <si>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</si>
  <si>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</si>
  <si>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</si>
  <si>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</si>
  <si>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</si>
  <si>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</si>
  <si>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</si>
  <si>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</si>
  <si>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</si>
  <si>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</si>
  <si>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</si>
  <si>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</si>
  <si>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</si>
  <si>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</si>
  <si>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</si>
  <si>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</si>
  <si>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</si>
  <si>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</si>
  <si>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</si>
  <si>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</si>
  <si>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</si>
  <si>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</si>
  <si>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</si>
  <si>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</si>
  <si>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</si>
  <si>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</si>
  <si>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</si>
  <si>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</si>
  <si>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</si>
  <si>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</si>
  <si>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</si>
  <si>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</si>
  <si>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</si>
  <si>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</si>
  <si>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</si>
  <si>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</si>
  <si>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</si>
  <si>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</si>
  <si>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</si>
  <si>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</si>
  <si>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</si>
  <si>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</si>
  <si>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</si>
  <si>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</si>
  <si>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</si>
  <si>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</si>
  <si>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</si>
  <si>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</si>
  <si>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</si>
  <si>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</si>
  <si>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</si>
  <si>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</si>
  <si>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</si>
  <si>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</si>
  <si>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</si>
  <si>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</si>
  <si>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</si>
  <si>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</si>
  <si>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</si>
  <si>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</si>
  <si>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</si>
  <si>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</si>
  <si>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</si>
  <si>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</si>
  <si>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</si>
  <si>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</si>
  <si>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</si>
  <si>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</si>
  <si>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</si>
  <si>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</si>
  <si>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</si>
  <si>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</si>
  <si>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</si>
  <si>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</si>
  <si>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</si>
  <si>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</si>
  <si>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</si>
  <si>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</si>
  <si>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</si>
  <si>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</si>
  <si>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</si>
  <si>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</si>
  <si>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</si>
  <si>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</si>
  <si>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</si>
  <si>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</si>
  <si>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</si>
  <si>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</si>
  <si>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</si>
  <si>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</si>
  <si>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</si>
  <si>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</si>
  <si>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</si>
  <si>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</si>
  <si>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</si>
  <si>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</si>
  <si>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</si>
  <si>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</si>
  <si>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</si>
  <si>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</si>
  <si>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</si>
  <si>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</si>
  <si>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</si>
  <si>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</si>
  <si>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</si>
  <si>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</si>
  <si>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</si>
  <si>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</si>
  <si>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</si>
  <si>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</si>
  <si>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</si>
  <si>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</si>
  <si>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</si>
  <si>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</si>
  <si>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</si>
  <si>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</si>
  <si>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</si>
  <si>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</si>
  <si>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</si>
  <si>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</si>
  <si>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</si>
  <si>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</si>
  <si>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</si>
  <si>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</si>
  <si>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</si>
  <si>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</si>
  <si>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</si>
  <si>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</si>
  <si>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</si>
  <si>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</si>
  <si>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</si>
  <si>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</si>
  <si>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</si>
  <si>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</si>
  <si>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</si>
  <si>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</si>
  <si>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</si>
  <si>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</si>
  <si>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</si>
  <si>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</si>
  <si>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</si>
  <si>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</si>
  <si>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</si>
  <si>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</si>
  <si>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</si>
  <si>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</si>
  <si>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</si>
  <si>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</si>
  <si>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</si>
  <si>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</si>
  <si>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</si>
  <si>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</si>
  <si>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</si>
  <si>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</si>
  <si>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</si>
  <si>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</si>
  <si>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</si>
  <si>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</si>
  <si>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</si>
  <si>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</si>
  <si>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</si>
  <si>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</si>
  <si>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</si>
  <si>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</si>
  <si>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</si>
  <si>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</si>
  <si>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</si>
  <si>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</si>
  <si>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</si>
  <si>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</si>
  <si>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</si>
  <si>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</si>
  <si>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</si>
  <si>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</si>
  <si>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</si>
  <si>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</si>
  <si>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</si>
  <si>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</si>
  <si>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</si>
  <si>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</si>
  <si>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</si>
  <si>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</si>
  <si>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</si>
  <si>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</si>
  <si>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</si>
  <si>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</si>
  <si>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</si>
  <si>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</si>
  <si>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</si>
  <si>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</si>
  <si>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</si>
  <si>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</si>
  <si>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</si>
  <si>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</si>
  <si>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</si>
  <si>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</si>
  <si>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</si>
  <si>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</si>
  <si>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</si>
  <si>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</si>
  <si>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</si>
  <si>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</si>
  <si>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</si>
  <si>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</si>
  <si>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</si>
  <si>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</si>
  <si>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</si>
  <si>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</si>
  <si>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</si>
  <si>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</si>
  <si>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</si>
  <si>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</si>
  <si>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</si>
  <si>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</si>
  <si>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</si>
  <si>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</si>
  <si>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</si>
  <si>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</si>
  <si>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</si>
  <si>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</si>
  <si>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</si>
  <si>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</si>
  <si>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</si>
  <si>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</si>
  <si>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</si>
  <si>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</si>
  <si>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</si>
  <si>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</si>
  <si>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</si>
  <si>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</si>
  <si>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</si>
  <si>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</si>
  <si>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</si>
  <si>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</si>
  <si>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</si>
  <si>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</si>
  <si>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</si>
  <si>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</si>
  <si>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</si>
  <si>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</si>
  <si>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</si>
  <si>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</si>
  <si>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</si>
  <si>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</si>
  <si>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</si>
  <si>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</si>
  <si>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</si>
  <si>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</si>
  <si>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</si>
  <si>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</si>
  <si>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</si>
  <si>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</si>
  <si>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</si>
  <si>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</si>
  <si>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</si>
  <si>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</si>
  <si>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</si>
  <si>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</si>
  <si>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</si>
  <si>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</si>
  <si>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</si>
  <si>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</si>
  <si>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</si>
  <si>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</si>
  <si>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</si>
  <si>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</si>
  <si>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</si>
  <si>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</si>
  <si>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</si>
  <si>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</si>
  <si>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</si>
  <si>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</si>
  <si>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</si>
  <si>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</si>
  <si>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</si>
  <si>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</si>
  <si>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</si>
  <si>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</si>
  <si>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</si>
  <si>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</si>
  <si>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</si>
  <si>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</si>
  <si>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</si>
  <si>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</si>
  <si>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</si>
  <si>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</si>
  <si>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</si>
  <si>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</si>
  <si>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</si>
  <si>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</si>
  <si>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</si>
  <si>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</si>
  <si>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</si>
  <si>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</si>
  <si>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</si>
  <si>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</si>
  <si>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</si>
  <si>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</si>
  <si>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</si>
  <si>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</si>
  <si>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</si>
  <si>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</si>
  <si>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</si>
  <si>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</si>
  <si>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</si>
  <si>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</si>
  <si>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</si>
  <si>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</si>
  <si>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</si>
  <si>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</si>
  <si>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</si>
  <si>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</si>
  <si>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</si>
  <si>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</si>
  <si>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</si>
  <si>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</si>
  <si>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</si>
  <si>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</si>
  <si>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</si>
  <si>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</si>
  <si>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</si>
  <si>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</si>
  <si>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</si>
  <si>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</si>
  <si>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</si>
  <si>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</si>
  <si>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</si>
  <si>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</si>
  <si>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</si>
  <si>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</si>
  <si>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</si>
  <si>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</si>
  <si>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</si>
  <si>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</si>
  <si>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</si>
  <si>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</si>
  <si>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</si>
  <si>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</si>
  <si>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</si>
  <si>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</si>
  <si>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</si>
  <si>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</si>
  <si>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</si>
  <si>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</si>
  <si>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</si>
  <si>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</si>
  <si>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</si>
  <si>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</si>
  <si>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</si>
  <si>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</si>
  <si>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</si>
  <si>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</si>
  <si>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</si>
  <si>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</si>
  <si>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</si>
  <si>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</si>
  <si>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</si>
  <si>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</si>
  <si>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</si>
  <si>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</si>
  <si>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</si>
  <si>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</si>
  <si>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</si>
  <si>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</si>
  <si>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</si>
  <si>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</si>
  <si>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</si>
  <si>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</si>
  <si>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</si>
  <si>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</si>
  <si>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</si>
  <si>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</si>
  <si>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</si>
  <si>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</si>
  <si>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</si>
  <si>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</si>
  <si>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</si>
  <si>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</si>
  <si>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</si>
  <si>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</si>
  <si>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</si>
  <si>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</si>
  <si>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</si>
  <si>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</si>
  <si>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</si>
  <si>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</si>
  <si>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</si>
  <si>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</si>
  <si>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</si>
  <si>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</si>
  <si>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</si>
  <si>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</si>
  <si>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</si>
  <si>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</si>
  <si>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</si>
  <si>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</si>
  <si>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</si>
  <si>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</si>
  <si>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</si>
  <si>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</si>
  <si>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</si>
  <si>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</si>
  <si>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</si>
  <si>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</si>
  <si>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</si>
  <si>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</si>
  <si>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</si>
  <si>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</si>
  <si>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</si>
  <si>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</si>
  <si>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</si>
  <si>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</si>
  <si>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</si>
  <si>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</si>
  <si>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</si>
  <si>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</si>
  <si>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</si>
  <si>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</si>
  <si>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</si>
  <si>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</si>
  <si>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</si>
  <si>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</si>
  <si>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</si>
  <si>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</si>
  <si>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</si>
  <si>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</si>
  <si>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</si>
  <si>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</si>
  <si>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</si>
  <si>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</si>
  <si>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</si>
  <si>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</si>
  <si>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</si>
  <si>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</si>
  <si>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</si>
  <si>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</si>
  <si>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</si>
  <si>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</si>
  <si>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</si>
  <si>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</si>
  <si>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</si>
  <si>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</si>
  <si>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</si>
  <si>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</si>
  <si>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</si>
  <si>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</si>
  <si>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</si>
  <si>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</si>
  <si>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</si>
  <si>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</si>
  <si>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</si>
  <si>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</si>
  <si>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</si>
  <si>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</si>
  <si>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</si>
  <si>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</si>
  <si>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</si>
  <si>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</si>
  <si>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</si>
  <si>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</si>
  <si>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</si>
  <si>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</si>
  <si>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</si>
  <si>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</si>
  <si>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</si>
  <si>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</si>
  <si>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</si>
  <si>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</si>
  <si>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</si>
  <si>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</si>
  <si>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</si>
  <si>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</si>
  <si>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</si>
  <si>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</si>
  <si>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</si>
  <si>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</si>
  <si>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</si>
  <si>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</si>
  <si>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</si>
  <si>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</si>
  <si>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</si>
  <si>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</si>
  <si>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</si>
  <si>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</si>
  <si>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</si>
  <si>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</si>
  <si>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</si>
  <si>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</si>
  <si>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</si>
  <si>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</si>
  <si>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</si>
  <si>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</si>
  <si>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</si>
  <si>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</si>
  <si>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</si>
  <si>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</si>
  <si>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</si>
  <si>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</si>
  <si>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</si>
  <si>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</si>
  <si>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</si>
  <si>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</si>
  <si>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</si>
  <si>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</si>
  <si>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</si>
  <si>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</si>
  <si>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</si>
  <si>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</si>
  <si>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</si>
  <si>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</si>
  <si>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</si>
  <si>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</si>
  <si>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</si>
  <si>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</si>
  <si>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</si>
  <si>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</si>
  <si>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</si>
  <si>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</si>
  <si>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</si>
  <si>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</si>
  <si>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</si>
  <si>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</si>
  <si>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</si>
  <si>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</si>
  <si>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</si>
  <si>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</si>
  <si>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</si>
  <si>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</si>
  <si>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</si>
  <si>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</si>
  <si>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</si>
  <si>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</si>
  <si>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</si>
  <si>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</si>
  <si>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</si>
  <si>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</si>
  <si>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</si>
  <si>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</si>
  <si>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</si>
  <si>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</si>
  <si>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</si>
  <si>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</si>
  <si>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</si>
  <si>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</si>
  <si>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</si>
  <si>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</si>
  <si>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</si>
  <si>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</si>
  <si>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</si>
  <si>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</si>
  <si>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</si>
  <si>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</si>
  <si>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</si>
  <si>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</si>
  <si>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</si>
  <si>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</si>
  <si>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</si>
  <si>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</si>
  <si>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</si>
  <si>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</si>
  <si>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</si>
  <si>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</si>
  <si>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</si>
  <si>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</si>
  <si>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</si>
  <si>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</si>
  <si>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</si>
  <si>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</si>
  <si>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</si>
  <si>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</si>
  <si>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</si>
  <si>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</si>
  <si>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</si>
  <si>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</si>
  <si>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</si>
  <si>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</si>
  <si>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</si>
  <si>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</si>
  <si>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</si>
  <si>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</si>
  <si>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</si>
  <si>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</si>
  <si>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</si>
  <si>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</si>
  <si>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</si>
  <si>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</si>
  <si>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</si>
  <si>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</si>
  <si>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</si>
  <si>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</si>
  <si>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</si>
  <si>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</si>
  <si>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</si>
  <si>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</si>
  <si>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</si>
  <si>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</si>
  <si>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</si>
  <si>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</si>
  <si>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</si>
  <si>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</si>
  <si>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</si>
  <si>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</si>
  <si>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</si>
  <si>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</si>
  <si>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</si>
  <si>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</si>
  <si>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</si>
  <si>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</si>
  <si>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</si>
  <si>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</si>
  <si>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</si>
  <si>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</si>
  <si>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</si>
  <si>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</si>
  <si>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</si>
  <si>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</si>
  <si>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</si>
  <si>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</si>
  <si>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</si>
  <si>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</si>
  <si>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</si>
  <si>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</si>
  <si>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</si>
  <si>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</si>
  <si>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</si>
  <si>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</si>
  <si>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</si>
  <si>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</si>
  <si>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</si>
  <si>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</si>
  <si>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</si>
  <si>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</si>
  <si>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</si>
  <si>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</si>
  <si>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</si>
  <si>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</si>
  <si>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</si>
  <si>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</si>
  <si>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</si>
  <si>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</si>
  <si>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</si>
  <si>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</si>
  <si>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</si>
  <si>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</si>
  <si>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</si>
  <si>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</si>
  <si>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</si>
  <si>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</si>
  <si>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</si>
  <si>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</si>
  <si>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</si>
  <si>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</si>
  <si>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</si>
  <si>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</si>
  <si>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</si>
  <si>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</si>
  <si>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</si>
  <si>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</si>
  <si>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</si>
  <si>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</si>
  <si>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</si>
  <si>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</si>
  <si>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</si>
  <si>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</si>
  <si>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</si>
  <si>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</si>
  <si>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</si>
  <si>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</si>
  <si>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</si>
  <si>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</si>
  <si>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</si>
  <si>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</si>
  <si>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</si>
  <si>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</si>
  <si>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</si>
  <si>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</si>
  <si>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</si>
  <si>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</si>
  <si>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</si>
  <si>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</si>
  <si>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</si>
  <si>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</si>
  <si>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</si>
  <si>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</si>
  <si>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</si>
  <si>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</si>
  <si>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</si>
  <si>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</si>
  <si>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</si>
  <si>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</si>
  <si>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</si>
  <si>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</si>
  <si>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</si>
  <si>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</si>
  <si>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</si>
  <si>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</si>
  <si>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</si>
  <si>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</si>
  <si>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</si>
  <si>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</si>
  <si>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</si>
  <si>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</si>
  <si>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</si>
  <si>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</si>
  <si>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</si>
  <si>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</si>
  <si>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</si>
  <si>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</si>
  <si>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</si>
  <si>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</si>
  <si>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</si>
  <si>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</si>
  <si>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</si>
  <si>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</si>
  <si>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</si>
  <si>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</si>
  <si>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</si>
  <si>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</si>
  <si>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</si>
  <si>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</si>
  <si>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</si>
  <si>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</si>
  <si>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</si>
  <si>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</si>
  <si>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</si>
  <si>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</si>
  <si>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</si>
  <si>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</si>
  <si>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</si>
  <si>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</si>
  <si>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</si>
  <si>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</si>
  <si>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</si>
  <si>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</si>
  <si>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</si>
  <si>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</si>
  <si>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</si>
  <si>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</si>
  <si>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</si>
  <si>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</si>
  <si>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</si>
  <si>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</si>
  <si>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</si>
  <si>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</si>
  <si>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</si>
  <si>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</si>
  <si>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</si>
  <si>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</si>
  <si>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</si>
  <si>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</si>
  <si>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</si>
  <si>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</si>
  <si>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</si>
  <si>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</si>
  <si>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</si>
  <si>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</si>
  <si>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</si>
  <si>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</si>
  <si>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</si>
  <si>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</si>
  <si>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</si>
  <si>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</si>
  <si>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</si>
  <si>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</si>
  <si>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</si>
  <si>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</si>
  <si>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</si>
  <si>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</si>
  <si>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</si>
  <si>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</si>
  <si>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</si>
  <si>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</si>
  <si>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</si>
  <si>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</si>
  <si>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</si>
  <si>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</si>
  <si>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</si>
  <si>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</si>
  <si>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</si>
  <si>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</si>
  <si>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</si>
  <si>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</si>
  <si>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</si>
  <si>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</si>
  <si>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</si>
  <si>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</si>
  <si>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</si>
  <si>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</si>
  <si>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</si>
  <si>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</si>
  <si>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</si>
  <si>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</si>
  <si>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</si>
  <si>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</si>
  <si>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</si>
  <si>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</si>
  <si>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</si>
  <si>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</si>
  <si>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</si>
  <si>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</si>
  <si>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</si>
  <si>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</si>
  <si>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</si>
  <si>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</si>
  <si>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</si>
  <si>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</si>
  <si>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</si>
  <si>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</si>
  <si>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</si>
  <si>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</si>
  <si>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</si>
  <si>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</si>
  <si>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</si>
  <si>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</si>
  <si>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</si>
  <si>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</si>
  <si>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</si>
  <si>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</si>
  <si>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</si>
  <si>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</si>
  <si>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</si>
  <si>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</si>
  <si>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</si>
  <si>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</si>
  <si>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</si>
  <si>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</si>
  <si>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</si>
  <si>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</si>
  <si>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</si>
  <si>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</si>
  <si>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</si>
  <si>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</si>
  <si>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</si>
  <si>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</si>
  <si>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</si>
  <si>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</si>
  <si>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</si>
  <si>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</si>
  <si>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</si>
  <si>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</si>
  <si>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</si>
  <si>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</si>
  <si>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</si>
  <si>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</si>
  <si>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</si>
  <si>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</si>
  <si>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</si>
  <si>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</si>
  <si>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</si>
  <si>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</si>
  <si>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</si>
  <si>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</si>
  <si>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</si>
  <si>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</si>
  <si>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</si>
  <si>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</si>
  <si>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</si>
  <si>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</si>
  <si>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</si>
  <si>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</si>
  <si>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</si>
  <si>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</si>
  <si>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</si>
  <si>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</si>
  <si>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</si>
  <si>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</si>
  <si>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</si>
  <si>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</si>
  <si>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</si>
  <si>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</si>
  <si>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</si>
  <si>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</si>
  <si>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</si>
  <si>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</si>
  <si>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</si>
  <si>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</si>
  <si>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</si>
  <si>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</si>
  <si>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</si>
  <si>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</si>
  <si>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</si>
  <si>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</si>
  <si>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</si>
  <si>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</si>
  <si>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</si>
  <si>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</si>
  <si>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</si>
  <si>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</si>
  <si>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</si>
  <si>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</si>
  <si>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</si>
  <si>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</si>
  <si>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</si>
  <si>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</si>
  <si>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</si>
  <si>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</si>
  <si>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</si>
  <si>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</si>
  <si>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</si>
  <si>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</si>
  <si>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</si>
  <si>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</si>
  <si>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</si>
  <si>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</si>
  <si>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</si>
  <si>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</si>
  <si>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</si>
  <si>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</si>
  <si>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</si>
  <si>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</si>
  <si>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</si>
  <si>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</si>
  <si>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</si>
  <si>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</si>
  <si>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</si>
  <si>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</si>
  <si>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</si>
  <si>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</si>
  <si>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</si>
  <si>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</si>
  <si>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</si>
  <si>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</si>
  <si>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</si>
  <si>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</si>
  <si>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</si>
  <si>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</si>
  <si>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</si>
  <si>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</si>
  <si>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</si>
  <si>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</si>
  <si>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</si>
  <si>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</si>
  <si>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</si>
  <si>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</si>
  <si>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</si>
  <si>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</si>
  <si>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</si>
  <si>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</si>
  <si>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</si>
  <si>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</si>
  <si>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</si>
  <si>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</si>
  <si>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</si>
  <si>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</si>
  <si>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</si>
  <si>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</si>
  <si>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</si>
  <si>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</si>
  <si>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</si>
  <si>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</si>
  <si>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</si>
  <si>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</si>
  <si>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</si>
  <si>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</si>
  <si>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</si>
  <si>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</si>
  <si>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</si>
  <si>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</si>
  <si>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</si>
  <si>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</si>
  <si>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</si>
  <si>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</si>
  <si>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</si>
  <si>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</si>
  <si>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</si>
  <si>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</si>
  <si>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</si>
  <si>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</si>
  <si>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</si>
  <si>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</si>
  <si>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</si>
  <si>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</si>
  <si>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</si>
  <si>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</si>
  <si>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</si>
  <si>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</si>
  <si>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</si>
  <si>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</si>
  <si>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</si>
  <si>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</si>
  <si>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</si>
  <si>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</si>
  <si>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</si>
  <si>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</si>
  <si>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</si>
  <si>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</si>
  <si>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</si>
  <si>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</si>
  <si>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</si>
  <si>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</si>
  <si>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</si>
  <si>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</si>
  <si>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</si>
  <si>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</si>
  <si>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</si>
  <si>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</si>
  <si>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</si>
  <si>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</si>
  <si>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</si>
  <si>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</si>
  <si>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</si>
  <si>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</si>
  <si>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</si>
  <si>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</si>
  <si>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</si>
  <si>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</si>
  <si>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</si>
  <si>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</si>
  <si>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</si>
  <si>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</si>
  <si>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</si>
  <si>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</si>
  <si>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</si>
  <si>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</si>
  <si>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</si>
  <si>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</si>
  <si>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</si>
  <si>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</si>
  <si>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</si>
  <si>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</si>
  <si>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</si>
  <si>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</si>
  <si>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</si>
  <si>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</si>
  <si>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</si>
  <si>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</si>
  <si>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</si>
  <si>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</si>
  <si>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</si>
  <si>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</si>
  <si>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</si>
  <si>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</si>
  <si>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</si>
  <si>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</si>
  <si>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</si>
  <si>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</si>
  <si>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</si>
  <si>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</si>
  <si>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</si>
  <si>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</si>
  <si>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</si>
  <si>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</si>
  <si>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</si>
  <si>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</si>
  <si>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</si>
  <si>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</si>
  <si>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</si>
  <si>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</si>
  <si>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</si>
  <si>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</si>
  <si>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</si>
  <si>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</si>
  <si>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</si>
  <si>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</si>
  <si>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</si>
  <si>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</si>
  <si>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</si>
  <si>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</si>
  <si>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</si>
  <si>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</si>
  <si>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</si>
  <si>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</si>
  <si>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</si>
  <si>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</si>
  <si>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</si>
  <si>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</si>
  <si>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</si>
  <si>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</si>
  <si>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</si>
  <si>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</si>
  <si>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</si>
  <si>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</si>
  <si>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</si>
  <si>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</si>
  <si>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</si>
  <si>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</si>
  <si>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</si>
  <si>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</si>
  <si>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</si>
  <si>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</si>
  <si>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</si>
  <si>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</si>
  <si>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</si>
  <si>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</si>
  <si>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</si>
  <si>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</si>
  <si>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</si>
  <si>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</si>
  <si>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</si>
  <si>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</si>
  <si>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</si>
  <si>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</si>
  <si>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</si>
  <si>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</si>
  <si>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</si>
  <si>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</si>
  <si>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</si>
  <si>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</si>
  <si>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</si>
  <si>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</si>
  <si>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</si>
  <si>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</si>
  <si>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</si>
  <si>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</si>
  <si>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</si>
  <si>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</si>
  <si>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</si>
  <si>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</si>
  <si>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</si>
  <si>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</si>
  <si>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</si>
  <si>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</si>
  <si>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</si>
  <si>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</si>
  <si>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</si>
  <si>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</si>
  <si>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</si>
  <si>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</si>
  <si>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</si>
  <si>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</si>
  <si>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</si>
  <si>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</si>
  <si>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</si>
  <si>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</si>
  <si>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</si>
  <si>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</si>
  <si>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</si>
  <si>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</si>
  <si>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</si>
  <si>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</si>
  <si>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</si>
  <si>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</si>
  <si>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</si>
  <si>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</si>
  <si>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</si>
  <si>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</si>
  <si>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</si>
  <si>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</si>
  <si>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</si>
  <si>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</si>
  <si>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</si>
  <si>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</si>
  <si>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</si>
  <si>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</si>
  <si>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</si>
  <si>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</si>
  <si>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</si>
  <si>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</si>
  <si>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</si>
  <si>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</si>
  <si>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</si>
  <si>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</si>
  <si>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</si>
  <si>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</si>
  <si>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</si>
  <si>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</si>
  <si>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</si>
  <si>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</si>
  <si>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</si>
  <si>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</si>
  <si>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</si>
  <si>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</si>
  <si>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</si>
  <si>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</si>
  <si>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</si>
  <si>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</si>
  <si>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</si>
  <si>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</si>
  <si>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</si>
  <si>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</si>
  <si>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</si>
  <si>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</si>
  <si>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</si>
  <si>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</si>
  <si>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</si>
  <si>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</si>
  <si>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</si>
  <si>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</si>
  <si>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</si>
  <si>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</si>
  <si>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</si>
  <si>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</si>
  <si>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</si>
  <si>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</si>
  <si>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</si>
  <si>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</si>
  <si>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</si>
  <si>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</si>
  <si>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</si>
  <si>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</si>
  <si>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</si>
  <si>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</si>
  <si>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</si>
  <si>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</si>
  <si>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</si>
  <si>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</si>
  <si>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</si>
  <si>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</si>
  <si>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</si>
  <si>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</si>
  <si>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</si>
  <si>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</si>
  <si>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</si>
  <si>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</si>
  <si>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</si>
  <si>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</si>
  <si>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</si>
  <si>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</si>
  <si>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</si>
  <si>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</si>
  <si>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</si>
  <si>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</si>
  <si>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</si>
  <si>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</si>
  <si>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</si>
  <si>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</si>
  <si>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</si>
  <si>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</si>
  <si>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</si>
  <si>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</si>
  <si>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</si>
  <si>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</si>
  <si>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</si>
  <si>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</si>
  <si>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</si>
  <si>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</si>
  <si>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</si>
  <si>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</si>
  <si>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</si>
  <si>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</si>
  <si>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</si>
  <si>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</si>
  <si>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</si>
  <si>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</si>
  <si>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</si>
  <si>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</si>
  <si>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</si>
  <si>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</si>
  <si>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</si>
  <si>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</si>
  <si>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</si>
  <si>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</si>
  <si>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</si>
  <si>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</si>
  <si>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</si>
  <si>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</si>
  <si>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</si>
  <si>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</si>
  <si>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</si>
  <si>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</si>
  <si>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</si>
  <si>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</si>
  <si>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</si>
  <si>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</si>
  <si>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</si>
  <si>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</si>
  <si>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</si>
  <si>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</si>
  <si>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</si>
  <si>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</si>
  <si>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</si>
  <si>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</si>
  <si>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</si>
  <si>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</si>
  <si>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</si>
  <si>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</si>
  <si>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</si>
  <si>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</si>
  <si>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</si>
  <si>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</si>
  <si>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</si>
  <si>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</si>
  <si>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</si>
  <si>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</si>
  <si>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</si>
  <si>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</si>
  <si>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</si>
  <si>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</si>
  <si>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</si>
  <si>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</si>
  <si>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</si>
  <si>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</si>
  <si>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</si>
  <si>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</si>
  <si>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</si>
  <si>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</si>
  <si>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</si>
  <si>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</si>
  <si>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</si>
  <si>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</si>
  <si>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</si>
  <si>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</si>
  <si>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</si>
  <si>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</si>
  <si>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</si>
  <si>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</si>
  <si>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</si>
  <si>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</si>
  <si>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</si>
  <si>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</si>
  <si>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</si>
  <si>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</si>
  <si>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</si>
  <si>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</si>
  <si>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</si>
  <si>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</si>
  <si>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</si>
  <si>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</si>
  <si>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</si>
  <si>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</si>
  <si>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</si>
  <si>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</si>
  <si>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</si>
  <si>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</si>
  <si>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</si>
  <si>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</si>
  <si>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</si>
  <si>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</si>
  <si>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</si>
  <si>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</si>
  <si>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</si>
  <si>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</si>
  <si>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</si>
  <si>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</si>
  <si>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</si>
  <si>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</si>
  <si>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</si>
  <si>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</si>
  <si>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</si>
  <si>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</si>
  <si>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</si>
  <si>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</si>
  <si>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</si>
  <si>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</si>
  <si>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</si>
  <si>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</si>
  <si>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</si>
  <si>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</si>
  <si>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</si>
  <si>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</si>
  <si>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</si>
  <si>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</si>
  <si>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</si>
  <si>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</si>
  <si>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</si>
  <si>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</si>
  <si>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</si>
  <si>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</si>
  <si>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</si>
  <si>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</si>
  <si>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</si>
  <si>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</si>
  <si>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</si>
  <si>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</si>
  <si>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</si>
  <si>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</si>
  <si>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</si>
  <si>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</si>
  <si>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</si>
  <si>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</si>
  <si>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</si>
  <si>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</si>
  <si>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</si>
  <si>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</si>
  <si>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</si>
  <si>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</si>
  <si>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</si>
  <si>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</si>
  <si>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</si>
  <si>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</si>
  <si>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</si>
  <si>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</si>
  <si>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</si>
  <si>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</si>
  <si>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</si>
  <si>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</si>
  <si>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</si>
  <si>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</si>
  <si>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</si>
  <si>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</si>
  <si>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</si>
  <si>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</si>
  <si>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</si>
  <si>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</si>
  <si>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</si>
  <si>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</si>
  <si>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</si>
  <si>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</si>
  <si>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</si>
  <si>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</si>
  <si>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</si>
  <si>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</si>
  <si>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</si>
  <si>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</si>
  <si>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</si>
  <si>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</si>
  <si>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</si>
  <si>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</si>
  <si>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</si>
  <si>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</si>
  <si>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</si>
  <si>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</si>
  <si>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</si>
  <si>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</si>
  <si>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</si>
  <si>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</si>
  <si>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</si>
  <si>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</si>
  <si>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</si>
  <si>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</si>
  <si>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</si>
  <si>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</si>
  <si>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</si>
  <si>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</si>
  <si>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</si>
  <si>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</si>
  <si>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</si>
  <si>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</si>
  <si>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</si>
  <si>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</si>
  <si>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</si>
  <si>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</si>
  <si>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</si>
  <si>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</si>
  <si>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</si>
  <si>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</si>
  <si>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</si>
  <si>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</si>
  <si>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</si>
  <si>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</si>
  <si>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</si>
  <si>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</si>
  <si>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</si>
  <si>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</si>
  <si>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</si>
  <si>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</si>
  <si>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</si>
  <si>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</si>
  <si>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</si>
  <si>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</si>
  <si>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</si>
  <si>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</si>
  <si>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</si>
  <si>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</si>
  <si>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</si>
  <si>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</si>
  <si>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</si>
  <si>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</si>
  <si>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</si>
  <si>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</si>
  <si>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</si>
  <si>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</si>
  <si>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</si>
  <si>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</si>
  <si>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</si>
  <si>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</si>
  <si>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</si>
  <si>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</si>
  <si>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</si>
  <si>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</si>
  <si>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</si>
  <si>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</si>
  <si>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</si>
  <si>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</si>
  <si>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</si>
  <si>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</si>
  <si>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</si>
  <si>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</si>
  <si>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</si>
  <si>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</si>
  <si>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</si>
  <si>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</si>
  <si>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</si>
  <si>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</si>
  <si>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</si>
  <si>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</si>
  <si>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</si>
  <si>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</si>
  <si>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</si>
  <si>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</si>
  <si>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</si>
  <si>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</si>
  <si>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</si>
  <si>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</si>
  <si>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</si>
  <si>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</si>
  <si>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</si>
  <si>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</si>
  <si>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</si>
  <si>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</si>
  <si>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</si>
  <si>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</si>
  <si>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</si>
  <si>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</si>
  <si>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</si>
  <si>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</si>
  <si>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</si>
  <si>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</si>
  <si>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</si>
  <si>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</si>
  <si>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</si>
  <si>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</si>
  <si>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</si>
  <si>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</si>
  <si>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</si>
  <si>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</si>
  <si>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</si>
  <si>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</si>
  <si>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</si>
  <si>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</si>
  <si>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</si>
  <si>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</si>
  <si>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</si>
  <si>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</si>
  <si>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</si>
  <si>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</si>
  <si>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</si>
  <si>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</si>
  <si>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</si>
  <si>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</si>
  <si>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</si>
  <si>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</si>
  <si>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</si>
  <si>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</si>
  <si>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</si>
  <si>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</si>
  <si>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</si>
  <si>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</si>
  <si>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</si>
  <si>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</si>
  <si>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</si>
  <si>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</si>
  <si>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</si>
  <si>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</si>
  <si>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</si>
  <si>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</si>
  <si>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</si>
  <si>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</si>
  <si>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</si>
  <si>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</si>
  <si>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</si>
  <si>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</si>
  <si>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</si>
  <si>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</si>
  <si>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</si>
  <si>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</si>
  <si>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</si>
  <si>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</si>
  <si>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</si>
  <si>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</si>
  <si>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</si>
  <si>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</si>
  <si>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</si>
  <si>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</si>
  <si>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</si>
  <si>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</si>
  <si>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</si>
  <si>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</si>
  <si>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</si>
  <si>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</si>
  <si>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</si>
  <si>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</si>
  <si>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</si>
  <si>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</si>
  <si>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</si>
  <si>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</si>
  <si>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</si>
  <si>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</si>
  <si>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</si>
  <si>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</si>
  <si>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</si>
  <si>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</si>
  <si>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</si>
  <si>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</si>
  <si>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</si>
  <si>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</si>
  <si>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</si>
  <si>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</si>
  <si>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</si>
  <si>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</si>
  <si>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</si>
  <si>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</si>
  <si>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</si>
  <si>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</si>
  <si>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</si>
  <si>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</si>
  <si>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</si>
  <si>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</si>
  <si>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</si>
  <si>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</si>
  <si>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</si>
  <si>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</si>
  <si>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</si>
  <si>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</si>
  <si>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</si>
  <si>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</si>
  <si>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</si>
  <si>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</si>
  <si>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</si>
  <si>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</si>
  <si>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</si>
  <si>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</si>
  <si>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</si>
  <si>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</si>
  <si>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</si>
  <si>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</si>
  <si>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</si>
  <si>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</si>
  <si>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</si>
  <si>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</si>
  <si>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</si>
  <si>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</si>
  <si>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</si>
  <si>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</si>
  <si>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</si>
  <si>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</si>
  <si>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</si>
  <si>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</si>
  <si>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</si>
  <si>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</si>
  <si>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</si>
  <si>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</si>
  <si>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</si>
  <si>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</si>
  <si>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</si>
  <si>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</si>
  <si>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</si>
  <si>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</si>
  <si>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</si>
  <si>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</si>
  <si>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</si>
  <si>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</si>
  <si>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</si>
  <si>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</si>
  <si>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</si>
  <si>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</si>
  <si>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</si>
  <si>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</si>
  <si>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</si>
  <si>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</si>
  <si>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</si>
  <si>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</si>
  <si>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</si>
  <si>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</si>
  <si>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</si>
  <si>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</si>
  <si>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</si>
  <si>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</si>
  <si>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</si>
  <si>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</si>
  <si>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</si>
  <si>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</si>
  <si>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</si>
  <si>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</si>
  <si>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</si>
  <si>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</si>
  <si>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</si>
  <si>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</si>
  <si>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</si>
  <si>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</si>
  <si>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</si>
  <si>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</si>
  <si>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</si>
  <si>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</si>
  <si>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</si>
  <si>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</si>
  <si>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</si>
  <si>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</si>
  <si>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</si>
  <si>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</si>
  <si>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</si>
  <si>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</si>
  <si>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</si>
  <si>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</si>
  <si>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</si>
  <si>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</si>
  <si>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</si>
  <si>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</si>
  <si>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</si>
  <si>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</si>
  <si>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</si>
  <si>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</si>
  <si>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</si>
  <si>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</si>
  <si>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</si>
  <si>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</si>
  <si>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</si>
  <si>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</si>
  <si>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</si>
  <si>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</si>
  <si>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</si>
  <si>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</si>
  <si>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</si>
  <si>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</si>
  <si>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</si>
  <si>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</si>
  <si>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</si>
  <si>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</si>
  <si>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</si>
  <si>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</si>
  <si>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</si>
  <si>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</si>
  <si>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</si>
  <si>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</si>
  <si>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</si>
  <si>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</si>
  <si>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</si>
  <si>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</si>
  <si>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</si>
  <si>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</si>
  <si>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</si>
  <si>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</si>
  <si>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</si>
  <si>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</si>
  <si>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</si>
  <si>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</si>
  <si>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</si>
  <si>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</si>
  <si>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</si>
  <si>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</si>
  <si>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</si>
  <si>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</si>
  <si>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</si>
  <si>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</si>
  <si>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</si>
  <si>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</si>
  <si>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</si>
  <si>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</si>
  <si>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</si>
  <si>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</si>
  <si>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</si>
  <si>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</si>
  <si>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</si>
  <si>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</si>
  <si>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</si>
  <si>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</si>
  <si>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</si>
  <si>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</si>
  <si>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</si>
  <si>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</si>
  <si>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</si>
  <si>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</si>
  <si>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</si>
  <si>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</si>
  <si>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</si>
  <si>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</si>
  <si>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</si>
  <si>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</si>
  <si>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</si>
  <si>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</si>
  <si>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</si>
  <si>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</si>
  <si>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</si>
  <si>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</si>
  <si>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</si>
  <si>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</si>
  <si>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</si>
  <si>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</si>
  <si>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</si>
  <si>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</si>
  <si>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</si>
  <si>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</si>
  <si>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</si>
  <si>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</si>
  <si>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</si>
  <si>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</si>
  <si>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</si>
  <si>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</si>
  <si>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</si>
  <si>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</si>
  <si>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</si>
  <si>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</si>
  <si>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</si>
  <si>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</si>
  <si>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</si>
  <si>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</si>
  <si>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</si>
  <si>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</si>
  <si>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</si>
  <si>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</si>
  <si>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</si>
  <si>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</si>
  <si>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</si>
  <si>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</si>
  <si>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</si>
  <si>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</si>
  <si>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</si>
  <si>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</si>
  <si>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</si>
  <si>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</si>
  <si>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</si>
  <si>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</si>
  <si>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</si>
  <si>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</si>
  <si>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</si>
  <si>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</si>
  <si>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</si>
  <si>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</si>
  <si>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</si>
  <si>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</si>
  <si>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</si>
  <si>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</si>
  <si>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</si>
  <si>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</si>
  <si>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</si>
  <si>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</si>
  <si>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</si>
  <si>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</si>
  <si>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</si>
  <si>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</si>
  <si>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</si>
  <si>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</si>
  <si>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</si>
  <si>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</si>
  <si>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</si>
  <si>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</si>
  <si>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</si>
  <si>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</si>
  <si>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</si>
  <si>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</si>
  <si>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</si>
  <si>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</si>
  <si>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</si>
  <si>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</si>
  <si>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</si>
  <si>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</si>
  <si>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</si>
  <si>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</si>
  <si>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</si>
  <si>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</si>
  <si>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</si>
  <si>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</si>
  <si>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</si>
  <si>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</si>
  <si>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</si>
  <si>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</si>
  <si>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</si>
  <si>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</si>
  <si>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</si>
  <si>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</si>
  <si>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</si>
  <si>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</si>
  <si>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</si>
  <si>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</si>
  <si>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</si>
  <si>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</si>
  <si>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</si>
  <si>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</si>
  <si>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</si>
  <si>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</si>
  <si>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</si>
  <si>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</si>
  <si>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</si>
  <si>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</si>
  <si>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</si>
  <si>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</si>
  <si>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</si>
  <si>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</si>
  <si>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</si>
  <si>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</si>
  <si>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</si>
  <si>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</si>
  <si>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</si>
  <si>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</si>
  <si>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</si>
  <si>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</si>
  <si>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</si>
  <si>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</si>
  <si>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</si>
  <si>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</si>
  <si>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</si>
  <si>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</si>
  <si>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</si>
  <si>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</si>
  <si>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</si>
  <si>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</si>
  <si>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</si>
  <si>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</si>
  <si>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</si>
  <si>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</si>
  <si>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</si>
  <si>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</si>
  <si>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</si>
  <si>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</si>
  <si>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</si>
  <si>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</si>
  <si>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</si>
  <si>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</si>
  <si>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</si>
  <si>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</si>
  <si>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</si>
  <si>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</si>
  <si>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</si>
  <si>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</si>
  <si>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</si>
  <si>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</si>
  <si>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</si>
  <si>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</si>
  <si>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</si>
  <si>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</si>
  <si>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</si>
  <si>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</si>
  <si>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</si>
  <si>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</si>
  <si>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</si>
  <si>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</si>
  <si>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</si>
  <si>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</si>
  <si>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</si>
  <si>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</si>
  <si>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</si>
  <si>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</si>
  <si>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</si>
  <si>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</si>
  <si>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</si>
  <si>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</si>
  <si>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</si>
  <si>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</si>
  <si>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</si>
  <si>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</si>
  <si>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</si>
  <si>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</si>
  <si>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</si>
  <si>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</si>
  <si>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</si>
  <si>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</si>
  <si>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</si>
  <si>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</si>
  <si>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</si>
  <si>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</si>
  <si>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</si>
  <si>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</si>
  <si>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</si>
  <si>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</si>
  <si>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</si>
  <si>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</si>
  <si>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</si>
  <si>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</si>
  <si>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</si>
  <si>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</si>
  <si>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</si>
  <si>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</si>
  <si>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</si>
  <si>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</si>
  <si>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</si>
  <si>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</si>
  <si>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</si>
  <si>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</si>
  <si>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</si>
  <si>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</si>
  <si>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</si>
  <si>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</si>
  <si>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</si>
  <si>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</si>
  <si>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</si>
  <si>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</si>
  <si>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</si>
  <si>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</si>
  <si>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</si>
  <si>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</si>
  <si>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</si>
  <si>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</si>
  <si>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</si>
  <si>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</si>
  <si>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</si>
  <si>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</si>
  <si>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</si>
  <si>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</si>
  <si>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</si>
  <si>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</si>
  <si>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</si>
  <si>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</si>
  <si>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</si>
  <si>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</si>
  <si>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</si>
  <si>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</si>
  <si>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</si>
  <si>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</si>
  <si>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</si>
  <si>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</si>
  <si>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</si>
  <si>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</si>
  <si>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</si>
  <si>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</si>
  <si>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</si>
  <si>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</si>
  <si>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</si>
  <si>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</si>
  <si>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</si>
  <si>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</si>
  <si>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</si>
  <si>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</si>
  <si>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</si>
  <si>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</si>
  <si>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</si>
  <si>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</si>
  <si>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</si>
  <si>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</si>
  <si>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</si>
  <si>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</si>
  <si>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</si>
  <si>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</si>
  <si>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</si>
  <si>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</si>
  <si>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</si>
  <si>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</si>
  <si>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</si>
  <si>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</si>
  <si>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</si>
  <si>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</si>
  <si>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</si>
  <si>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</si>
  <si>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</si>
  <si>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</si>
  <si>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</si>
  <si>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</si>
  <si>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</si>
  <si>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</si>
  <si>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</si>
  <si>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</si>
  <si>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</si>
  <si>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</si>
  <si>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</si>
  <si>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</si>
  <si>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</si>
  <si>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</si>
  <si>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</si>
  <si>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</si>
  <si>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</si>
  <si>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</si>
  <si>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</si>
  <si>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</si>
  <si>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</si>
  <si>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</si>
  <si>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</si>
  <si>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</si>
  <si>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</si>
  <si>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</si>
  <si>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</si>
  <si>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</si>
  <si>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</si>
  <si>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</si>
  <si>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</si>
  <si>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</si>
  <si>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</si>
  <si>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</si>
  <si>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</si>
  <si>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</si>
  <si>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</si>
  <si>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</si>
  <si>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</si>
  <si>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</si>
  <si>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</si>
  <si>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</si>
  <si>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</si>
  <si>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</si>
  <si>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</si>
  <si>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</si>
  <si>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</si>
  <si>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</si>
  <si>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</si>
  <si>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</si>
  <si>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</si>
  <si>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</si>
  <si>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</si>
  <si>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</si>
  <si>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</si>
  <si>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</si>
  <si>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</si>
  <si>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</si>
  <si>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</si>
  <si>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</si>
  <si>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</si>
  <si>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</si>
  <si>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</si>
  <si>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</si>
  <si>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</si>
  <si>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</si>
  <si>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</si>
  <si>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</si>
  <si>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</si>
  <si>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</si>
  <si>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</si>
  <si>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</si>
  <si>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</si>
  <si>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</si>
  <si>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</si>
  <si>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</si>
  <si>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</si>
  <si>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</si>
  <si>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</si>
  <si>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</si>
  <si>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</si>
  <si>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</si>
  <si>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</si>
  <si>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</si>
  <si>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</si>
  <si>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</si>
  <si>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</si>
  <si>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</si>
  <si>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</si>
  <si>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</si>
  <si>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</si>
  <si>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</si>
  <si>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</si>
  <si>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</si>
  <si>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</si>
  <si>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</si>
  <si>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</si>
  <si>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</si>
  <si>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</si>
  <si>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</si>
  <si>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</si>
  <si>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</si>
  <si>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</si>
  <si>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</si>
  <si>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</si>
  <si>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</si>
  <si>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</si>
  <si>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</si>
  <si>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</si>
  <si>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</si>
  <si>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</si>
  <si>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</si>
  <si>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</si>
  <si>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</si>
  <si>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</si>
  <si>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</si>
  <si>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</si>
  <si>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</si>
  <si>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</si>
  <si>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</si>
  <si>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</si>
  <si>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</si>
  <si>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</si>
  <si>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</si>
  <si>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</si>
  <si>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</si>
  <si>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</si>
  <si>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</si>
  <si>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</si>
  <si>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</si>
  <si>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</si>
  <si>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</si>
  <si>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</si>
  <si>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</si>
  <si>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</si>
  <si>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</si>
  <si>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</si>
  <si>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</si>
  <si>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</si>
  <si>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</si>
  <si>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</si>
  <si>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</si>
  <si>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</si>
  <si>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</si>
  <si>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</si>
  <si>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</si>
  <si>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</si>
  <si>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</si>
  <si>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</si>
  <si>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</si>
  <si>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</si>
  <si>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</si>
  <si>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</si>
  <si>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</si>
  <si>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</si>
  <si>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</si>
  <si>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</si>
  <si>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</si>
  <si>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</si>
  <si>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</si>
  <si>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</si>
  <si>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</si>
  <si>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</si>
  <si>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</si>
  <si>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</si>
  <si>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</si>
  <si>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</si>
  <si>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</si>
  <si>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</si>
  <si>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</si>
  <si>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</si>
  <si>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</si>
  <si>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</si>
  <si>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</si>
  <si>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</si>
  <si>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</si>
  <si>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</si>
  <si>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</si>
  <si>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</si>
  <si>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</si>
  <si>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</si>
  <si>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</si>
  <si>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</si>
  <si>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</si>
  <si>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</si>
  <si>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</si>
  <si>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</si>
  <si>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</si>
  <si>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</si>
  <si>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</si>
  <si>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</si>
  <si>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</si>
  <si>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</si>
  <si>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</si>
  <si>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</si>
  <si>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</si>
  <si>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</si>
  <si>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</si>
  <si>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</si>
  <si>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</si>
  <si>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</si>
  <si>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</si>
  <si>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</si>
  <si>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</si>
  <si>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</si>
  <si>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</si>
  <si>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</si>
  <si>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</si>
  <si>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</si>
  <si>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</si>
  <si>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</si>
  <si>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</si>
  <si>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</si>
  <si>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</si>
  <si>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</si>
  <si>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</si>
  <si>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</si>
  <si>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</si>
  <si>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</si>
  <si>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</si>
  <si>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</si>
  <si>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</si>
  <si>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</si>
  <si>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</si>
  <si>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</si>
  <si>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</si>
  <si>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</si>
  <si>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</si>
  <si>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</si>
  <si>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</si>
  <si>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</si>
  <si>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</si>
  <si>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</si>
  <si>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</si>
  <si>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</si>
  <si>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</si>
  <si>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</si>
  <si>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</si>
  <si>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</si>
  <si>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</si>
  <si>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</si>
  <si>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</si>
  <si>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</si>
  <si>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</si>
  <si>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</si>
  <si>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</si>
  <si>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</si>
  <si>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</si>
  <si>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</si>
  <si>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</si>
  <si>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</si>
  <si>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</si>
  <si>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</si>
  <si>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</si>
  <si>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</si>
  <si>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</si>
  <si>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</si>
  <si>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</si>
  <si>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</si>
  <si>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</si>
  <si>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</si>
  <si>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</si>
  <si>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</si>
  <si>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</si>
  <si>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</si>
  <si>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</si>
  <si>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</si>
  <si>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</si>
  <si>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</si>
  <si>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</si>
  <si>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</si>
  <si>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</si>
  <si>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</si>
  <si>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</si>
  <si>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</si>
  <si>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</si>
  <si>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</si>
  <si>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</si>
  <si>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</si>
  <si>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</si>
  <si>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</si>
  <si>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</si>
  <si>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</si>
  <si>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</si>
  <si>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</si>
  <si>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</si>
  <si>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</si>
  <si>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</si>
  <si>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</si>
  <si>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</si>
  <si>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</si>
  <si>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</si>
  <si>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</si>
  <si>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</si>
  <si>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</si>
  <si>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</si>
  <si>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</si>
  <si>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</si>
  <si>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</si>
  <si>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</si>
  <si>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</si>
  <si>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</si>
  <si>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</si>
  <si>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</si>
  <si>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</si>
  <si>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</si>
  <si>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</si>
  <si>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</si>
  <si>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</si>
  <si>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</si>
  <si>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</si>
  <si>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</si>
  <si>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</si>
  <si>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</si>
  <si>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</si>
  <si>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</si>
  <si>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</si>
  <si>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</si>
  <si>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</si>
  <si>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</si>
  <si>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</si>
  <si>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</si>
  <si>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</si>
  <si>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</si>
  <si>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</si>
  <si>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</si>
  <si>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</si>
  <si>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</si>
  <si>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</si>
  <si>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</si>
  <si>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</si>
  <si>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</si>
  <si>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</si>
  <si>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</si>
  <si>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</si>
  <si>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</si>
  <si>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</si>
  <si>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</si>
  <si>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</si>
  <si>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</si>
  <si>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</si>
  <si>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</si>
  <si>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</si>
  <si>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</si>
  <si>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</si>
  <si>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</si>
  <si>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</si>
  <si>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</si>
  <si>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</si>
  <si>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</si>
  <si>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</si>
  <si>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</si>
  <si>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</si>
  <si>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</si>
  <si>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</si>
  <si>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</si>
  <si>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</si>
  <si>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</si>
  <si>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</si>
  <si>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</si>
  <si>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</si>
  <si>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</si>
  <si>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</si>
  <si>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</si>
  <si>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</si>
  <si>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</si>
  <si>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</si>
  <si>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</si>
  <si>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</si>
  <si>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</si>
  <si>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</si>
  <si>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</si>
  <si>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</si>
  <si>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</si>
  <si>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</si>
  <si>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</si>
  <si>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</si>
  <si>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</si>
  <si>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</si>
  <si>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</si>
  <si>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</si>
  <si>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</si>
  <si>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</si>
  <si>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</si>
  <si>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</si>
  <si>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</si>
  <si>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</si>
  <si>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</si>
  <si>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</si>
  <si>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</si>
  <si>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</si>
  <si>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</si>
  <si>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</si>
  <si>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</si>
  <si>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</si>
  <si>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</si>
  <si>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</si>
  <si>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</si>
  <si>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</si>
  <si>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</si>
  <si>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</si>
  <si>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</si>
  <si>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</si>
  <si>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</si>
  <si>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</si>
  <si>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</si>
  <si>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</si>
  <si>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</si>
  <si>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</si>
  <si>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</si>
  <si>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</si>
  <si>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</si>
  <si>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</si>
  <si>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</si>
  <si>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</si>
  <si>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</si>
  <si>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</si>
  <si>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</si>
  <si>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</si>
  <si>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</si>
  <si>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</si>
  <si>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</si>
  <si>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</si>
  <si>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</si>
  <si>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</si>
  <si>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</si>
  <si>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</si>
  <si>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</si>
  <si>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</si>
  <si>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</si>
  <si>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</si>
  <si>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</si>
  <si>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</si>
  <si>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</si>
  <si>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</si>
  <si>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</si>
  <si>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</si>
  <si>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</si>
  <si>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</si>
  <si>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</si>
  <si>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</si>
  <si>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</si>
  <si>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</si>
  <si>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</si>
  <si>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</si>
  <si>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</si>
  <si>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</si>
  <si>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</si>
  <si>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</si>
  <si>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</si>
  <si>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</si>
  <si>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</si>
  <si>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</si>
  <si>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</si>
  <si>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</si>
  <si>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</si>
  <si>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</si>
  <si>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</si>
  <si>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</si>
  <si>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</si>
  <si>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</si>
  <si>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</si>
  <si>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</si>
  <si>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</si>
  <si>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</si>
  <si>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</si>
  <si>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</si>
  <si>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</si>
  <si>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</si>
  <si>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</si>
  <si>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</si>
  <si>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</si>
  <si>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</si>
  <si>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</si>
  <si>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</si>
  <si>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</si>
  <si>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</si>
  <si>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</si>
  <si>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</si>
  <si>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</si>
  <si>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</si>
  <si>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</si>
  <si>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</si>
  <si>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</si>
  <si>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</si>
  <si>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</si>
  <si>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</si>
  <si>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</si>
  <si>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</si>
  <si>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</si>
  <si>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</si>
  <si>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</si>
  <si>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</si>
  <si>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</si>
  <si>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</si>
  <si>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</si>
  <si>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</si>
  <si>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</si>
  <si>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</si>
  <si>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</si>
  <si>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</si>
  <si>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</si>
  <si>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</si>
  <si>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</si>
  <si>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</si>
  <si>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</si>
  <si>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</si>
  <si>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</si>
  <si>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</si>
  <si>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</si>
  <si>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</si>
  <si>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</si>
  <si>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</si>
  <si>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</si>
  <si>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</si>
  <si>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</si>
  <si>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</si>
  <si>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</si>
  <si>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</si>
  <si>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</si>
  <si>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</si>
  <si>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</si>
  <si>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</si>
  <si>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</si>
  <si>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</si>
  <si>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</si>
  <si>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</si>
  <si>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</si>
  <si>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</si>
  <si>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</si>
  <si>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</si>
  <si>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</si>
  <si>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</si>
  <si>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</si>
  <si>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</si>
  <si>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</si>
  <si>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</si>
  <si>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</si>
  <si>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</si>
  <si>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</si>
  <si>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</si>
  <si>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</si>
  <si>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</si>
  <si>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</si>
  <si>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</si>
  <si>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</si>
  <si>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</si>
  <si>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</si>
  <si>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</si>
  <si>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</si>
  <si>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</si>
  <si>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</si>
  <si>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</si>
  <si>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</si>
  <si>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</si>
  <si>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</si>
  <si>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</si>
  <si>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</si>
  <si>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</si>
  <si>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</si>
  <si>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</si>
  <si>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</si>
  <si>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</si>
  <si>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</si>
  <si>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</si>
  <si>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</si>
  <si>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</si>
  <si>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</si>
  <si>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</si>
  <si>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</si>
  <si>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</si>
  <si>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</si>
  <si>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</si>
  <si>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</si>
  <si>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</si>
  <si>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</si>
  <si>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</si>
  <si>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</si>
  <si>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</si>
  <si>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</si>
  <si>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</si>
  <si>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</si>
  <si>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</si>
  <si>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</si>
  <si>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</si>
  <si>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</si>
  <si>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</si>
  <si>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</si>
  <si>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</si>
  <si>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</si>
  <si>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</si>
  <si>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</si>
  <si>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</si>
  <si>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</si>
  <si>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</si>
  <si>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</si>
  <si>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</si>
  <si>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</si>
  <si>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</si>
  <si>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</si>
  <si>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</si>
  <si>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</si>
  <si>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</si>
  <si>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</si>
  <si>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</si>
  <si>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</si>
  <si>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</si>
  <si>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</si>
  <si>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</si>
  <si>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</si>
  <si>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</si>
  <si>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</si>
  <si>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</si>
  <si>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</si>
  <si>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</si>
  <si>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</si>
  <si>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</si>
  <si>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</si>
  <si>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</si>
  <si>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</si>
  <si>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</si>
  <si>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</si>
  <si>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</si>
  <si>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</si>
  <si>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</si>
  <si>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</si>
  <si>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</si>
  <si>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</si>
  <si>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</si>
  <si>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</si>
  <si>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</si>
  <si>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</si>
  <si>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</si>
  <si>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</si>
  <si>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</si>
  <si>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</si>
  <si>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</si>
  <si>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</si>
  <si>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</si>
  <si>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</si>
  <si>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</si>
  <si>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</si>
  <si>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</si>
  <si>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</si>
  <si>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</si>
  <si>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</si>
  <si>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</si>
  <si>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</si>
  <si>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</si>
  <si>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</si>
  <si>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</si>
  <si>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</si>
  <si>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</si>
  <si>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</si>
  <si>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</si>
  <si>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</si>
  <si>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</si>
  <si>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</si>
  <si>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</si>
  <si>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</si>
  <si>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</si>
  <si>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</si>
  <si>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</si>
  <si>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</si>
  <si>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</si>
  <si>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</si>
  <si>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</si>
  <si>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</si>
  <si>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</si>
  <si>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</si>
  <si>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</si>
  <si>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</si>
  <si>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</si>
  <si>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</si>
  <si>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</si>
  <si>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</si>
  <si>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</si>
  <si>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</si>
  <si>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</si>
  <si>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</si>
  <si>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</si>
  <si>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</si>
  <si>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</si>
  <si>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</si>
  <si>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</si>
  <si>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</si>
  <si>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</si>
  <si>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</si>
  <si>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</si>
  <si>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</si>
  <si>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</si>
  <si>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</si>
  <si>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</si>
  <si>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</si>
  <si>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</si>
  <si>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</si>
  <si>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</si>
  <si>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</si>
  <si>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</si>
  <si>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</si>
  <si>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</si>
  <si>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</si>
  <si>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</si>
  <si>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</si>
  <si>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</si>
  <si>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</si>
  <si>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</si>
  <si>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</si>
  <si>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</si>
  <si>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</si>
  <si>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</si>
  <si>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</si>
  <si>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</si>
  <si>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</si>
  <si>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</si>
  <si>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</si>
  <si>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</si>
  <si>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</si>
  <si>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</si>
  <si>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</si>
  <si>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</si>
  <si>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</si>
  <si>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</si>
  <si>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</si>
  <si>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</si>
  <si>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</si>
  <si>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</si>
  <si>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</si>
  <si>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</si>
  <si>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</si>
  <si>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</si>
  <si>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</si>
  <si>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</si>
  <si>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</si>
  <si>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</si>
  <si>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</si>
  <si>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</si>
  <si>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</si>
  <si>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</si>
  <si>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</si>
  <si>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</si>
  <si>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</si>
  <si>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</si>
  <si>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</si>
  <si>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</si>
  <si>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</si>
  <si>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</si>
  <si>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</si>
  <si>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</si>
  <si>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</si>
  <si>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</si>
  <si>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</si>
  <si>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</si>
  <si>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</si>
  <si>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</si>
  <si>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</si>
  <si>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</si>
  <si>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</si>
  <si>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</si>
  <si>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</si>
  <si>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</si>
  <si>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</si>
  <si>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</si>
  <si>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</si>
  <si>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</si>
  <si>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</si>
  <si>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</si>
  <si>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</si>
  <si>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</si>
  <si>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</si>
  <si>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</si>
  <si>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</si>
  <si>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</si>
  <si>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</si>
  <si>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</si>
  <si>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</si>
  <si>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</si>
  <si>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</si>
  <si>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</si>
  <si>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</si>
  <si>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</si>
  <si>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</si>
  <si>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</si>
  <si>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</si>
  <si>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</si>
  <si>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</si>
  <si>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</si>
  <si>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</si>
  <si>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</si>
  <si>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</si>
  <si>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</si>
  <si>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</si>
  <si>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</si>
  <si>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</si>
  <si>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</si>
  <si>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</si>
  <si>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</si>
  <si>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</si>
  <si>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</si>
  <si>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</si>
  <si>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</si>
  <si>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</si>
  <si>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</si>
  <si>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</si>
  <si>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</si>
  <si>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</si>
  <si>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</si>
  <si>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</si>
  <si>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</si>
  <si>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</si>
  <si>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</si>
  <si>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</si>
  <si>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</si>
  <si>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</si>
  <si>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</si>
  <si>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</si>
  <si>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</si>
  <si>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</si>
  <si>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</si>
  <si>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</si>
  <si>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</si>
  <si>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</si>
  <si>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</si>
  <si>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</si>
  <si>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</si>
  <si>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</si>
  <si>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</si>
  <si>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</si>
  <si>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</si>
  <si>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</si>
  <si>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</si>
  <si>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</si>
  <si>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</si>
  <si>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</si>
  <si>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</si>
  <si>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</si>
  <si>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</si>
  <si>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</si>
  <si>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</si>
  <si>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</si>
  <si>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</si>
  <si>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</si>
  <si>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</si>
  <si>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</si>
  <si>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</si>
  <si>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</si>
  <si>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</si>
  <si>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</si>
  <si>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</si>
  <si>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</si>
  <si>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</si>
  <si>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</si>
  <si>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</si>
  <si>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</si>
  <si>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</si>
  <si>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</si>
  <si>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</si>
  <si>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</si>
  <si>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</si>
  <si>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</si>
  <si>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</si>
  <si>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</si>
  <si>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</si>
  <si>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</si>
  <si>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</si>
  <si>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</si>
  <si>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</si>
  <si>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</si>
  <si>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</si>
  <si>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</si>
  <si>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</si>
  <si>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</si>
  <si>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</si>
  <si>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</si>
  <si>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</si>
  <si>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</si>
  <si>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</si>
  <si>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</si>
  <si>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</si>
  <si>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</si>
  <si>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</si>
  <si>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</si>
  <si>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</si>
  <si>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</si>
  <si>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</si>
  <si>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</si>
  <si>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</si>
  <si>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</si>
  <si>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</si>
  <si>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</si>
  <si>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</si>
  <si>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</si>
  <si>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</si>
  <si>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</si>
  <si>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</si>
  <si>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</si>
  <si>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</si>
  <si>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</si>
  <si>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</si>
  <si>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</si>
  <si>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</si>
  <si>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</si>
  <si>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</si>
  <si>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</si>
  <si>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</si>
  <si>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</si>
  <si>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</si>
  <si>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</si>
  <si>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</si>
  <si>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</si>
  <si>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</si>
  <si>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</si>
  <si>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</si>
  <si>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</si>
  <si>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</si>
  <si>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</si>
  <si>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</si>
  <si>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</si>
  <si>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</si>
  <si>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</si>
  <si>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</si>
  <si>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</si>
  <si>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</si>
  <si>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</si>
  <si>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</si>
  <si>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</si>
  <si>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</si>
  <si>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</si>
  <si>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</si>
  <si>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</si>
  <si>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</si>
  <si>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</si>
  <si>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</si>
  <si>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</si>
  <si>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</si>
  <si>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</si>
  <si>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</si>
  <si>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</si>
  <si>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</si>
  <si>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</si>
  <si>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</si>
  <si>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</si>
  <si>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</si>
  <si>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</si>
  <si>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</si>
  <si>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</si>
  <si>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</si>
  <si>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</si>
  <si>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</si>
  <si>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</si>
  <si>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</si>
  <si>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</si>
  <si>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</si>
  <si>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</si>
  <si>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</si>
  <si>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</si>
  <si>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</si>
  <si>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</si>
  <si>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</si>
  <si>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</si>
  <si>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</si>
  <si>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</si>
  <si>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</si>
  <si>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</si>
  <si>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</si>
  <si>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</si>
  <si>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</si>
  <si>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</si>
  <si>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</si>
  <si>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</si>
  <si>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</si>
  <si>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</si>
  <si>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</si>
  <si>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</si>
  <si>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</si>
  <si>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</si>
  <si>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</si>
  <si>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</si>
  <si>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</si>
  <si>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</si>
  <si>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</si>
  <si>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</si>
  <si>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</si>
  <si>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</si>
  <si>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</si>
  <si>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</si>
  <si>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</si>
  <si>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</si>
  <si>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</si>
  <si>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</si>
  <si>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</si>
  <si>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</si>
  <si>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</si>
  <si>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</si>
  <si>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</si>
  <si>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</si>
  <si>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</si>
  <si>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</si>
  <si>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</si>
  <si>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</si>
  <si>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</si>
  <si>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</si>
  <si>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</si>
  <si>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</si>
  <si>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</si>
  <si>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</si>
  <si>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</si>
  <si>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</si>
  <si>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</si>
  <si>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</si>
  <si>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</si>
  <si>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</si>
  <si>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</si>
  <si>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</si>
  <si>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</si>
  <si>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</si>
  <si>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</si>
  <si>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</si>
  <si>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</si>
  <si>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</si>
  <si>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</si>
  <si>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</si>
  <si>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</si>
  <si>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</si>
  <si>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</si>
  <si>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</si>
  <si>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</si>
  <si>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</si>
  <si>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</si>
  <si>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</si>
  <si>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</si>
  <si>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</si>
  <si>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</si>
  <si>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</si>
  <si>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</si>
  <si>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</si>
  <si>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</si>
  <si>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</si>
  <si>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</si>
  <si>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</si>
  <si>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</si>
  <si>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</si>
  <si>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</si>
  <si>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</si>
  <si>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</si>
  <si>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</si>
  <si>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</si>
  <si>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</si>
  <si>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</si>
  <si>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</si>
  <si>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</si>
  <si>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</si>
  <si>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</si>
  <si>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</si>
  <si>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</si>
  <si>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</si>
  <si>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</si>
  <si>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</si>
  <si>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</si>
  <si>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</si>
  <si>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</si>
  <si>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</si>
  <si>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</si>
  <si>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</si>
  <si>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</si>
  <si>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</si>
  <si>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</si>
  <si>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</si>
  <si>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</si>
  <si>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</si>
  <si>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</si>
  <si>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</si>
  <si>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</si>
  <si>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</si>
  <si>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</si>
  <si>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</si>
  <si>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</si>
  <si>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</si>
  <si>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</si>
  <si>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</si>
  <si>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</si>
  <si>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</si>
  <si>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</si>
  <si>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</si>
  <si>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</si>
  <si>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</si>
  <si>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</si>
  <si>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</si>
  <si>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</si>
  <si>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</si>
  <si>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</si>
  <si>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</si>
  <si>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</si>
  <si>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</si>
  <si>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</si>
  <si>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</si>
  <si>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</si>
  <si>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</si>
  <si>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</si>
  <si>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</si>
  <si>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</si>
  <si>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</si>
  <si>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</si>
  <si>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</si>
  <si>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</si>
  <si>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</si>
  <si>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</si>
  <si>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</si>
  <si>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</si>
  <si>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</si>
  <si>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</si>
  <si>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</si>
  <si>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</si>
  <si>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</si>
  <si>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</si>
  <si>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</si>
  <si>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</si>
  <si>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</si>
  <si>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</si>
  <si>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</si>
  <si>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</si>
  <si>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</si>
  <si>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</si>
  <si>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</si>
  <si>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</si>
  <si>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</si>
  <si>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</si>
  <si>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</si>
  <si>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</si>
  <si>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</si>
  <si>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</si>
  <si>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</si>
  <si>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</si>
  <si>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</si>
  <si>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</si>
  <si>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</si>
  <si>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</si>
  <si>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</si>
  <si>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</si>
  <si>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</si>
  <si>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</si>
  <si>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</si>
  <si>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</si>
  <si>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</si>
  <si>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</si>
  <si>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</si>
  <si>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</si>
  <si>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</si>
  <si>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</si>
  <si>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</si>
  <si>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</si>
  <si>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</si>
  <si>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</si>
  <si>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</si>
  <si>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</si>
  <si>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</si>
  <si>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</si>
  <si>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</si>
  <si>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</si>
  <si>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</si>
  <si>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</si>
  <si>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</si>
  <si>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</si>
  <si>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</si>
  <si>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</si>
  <si>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</si>
  <si>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</si>
  <si>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</si>
  <si>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</si>
  <si>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</si>
  <si>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</si>
  <si>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</si>
  <si>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</si>
  <si>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</si>
  <si>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</si>
  <si>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</si>
  <si>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</si>
  <si>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</si>
  <si>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</si>
  <si>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</si>
  <si>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</si>
  <si>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</si>
  <si>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</si>
  <si>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</si>
  <si>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</si>
  <si>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</si>
  <si>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</si>
  <si>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</si>
  <si>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</si>
  <si>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</si>
  <si>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</si>
  <si>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</si>
  <si>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</si>
  <si>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</si>
  <si>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</si>
  <si>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</si>
  <si>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</si>
  <si>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</si>
  <si>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</si>
  <si>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</si>
  <si>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</si>
  <si>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</si>
  <si>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</si>
  <si>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</si>
  <si>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</si>
  <si>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</si>
  <si>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</si>
  <si>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</si>
  <si>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</si>
  <si>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</si>
  <si>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</si>
  <si>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</si>
  <si>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</si>
  <si>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</si>
  <si>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</si>
  <si>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</si>
  <si>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</si>
  <si>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</si>
  <si>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</si>
  <si>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</si>
  <si>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</si>
  <si>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</si>
  <si>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</si>
  <si>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</si>
  <si>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</si>
  <si>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</si>
  <si>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</si>
  <si>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</si>
  <si>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</si>
  <si>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</si>
  <si>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</si>
  <si>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</si>
  <si>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</si>
  <si>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</si>
  <si>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</si>
  <si>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</si>
  <si>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</si>
  <si>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</si>
  <si>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</si>
  <si>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</si>
  <si>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</si>
  <si>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</si>
  <si>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</si>
  <si>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</si>
  <si>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</si>
  <si>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</si>
  <si>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</si>
  <si>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</si>
  <si>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</si>
  <si>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</si>
  <si>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</si>
  <si>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</si>
  <si>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</si>
  <si>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</si>
  <si>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</si>
  <si>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</si>
  <si>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</si>
  <si>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</si>
  <si>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</si>
  <si>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</si>
  <si>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</si>
  <si>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</si>
  <si>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</si>
  <si>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</si>
  <si>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</si>
  <si>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</si>
  <si>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</si>
  <si>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</si>
  <si>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</si>
  <si>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</si>
  <si>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</si>
  <si>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</si>
  <si>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</si>
  <si>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</si>
  <si>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</si>
  <si>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</si>
  <si>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</si>
  <si>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</si>
  <si>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</si>
  <si>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</si>
  <si>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</si>
  <si>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</si>
  <si>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</si>
  <si>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</si>
  <si>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</si>
  <si>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</si>
  <si>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</si>
  <si>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</si>
  <si>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</si>
  <si>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</si>
  <si>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</si>
  <si>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</si>
  <si>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</si>
  <si>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</si>
  <si>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</si>
  <si>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</si>
  <si>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</si>
  <si>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</si>
  <si>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</si>
  <si>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</si>
  <si>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</si>
  <si>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</si>
  <si>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</si>
  <si>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</si>
  <si>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</si>
  <si>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</si>
  <si>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</si>
  <si>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</si>
  <si>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</si>
  <si>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</si>
  <si>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</si>
  <si>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</si>
  <si>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</si>
  <si>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</si>
  <si>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</si>
  <si>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</si>
  <si>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</si>
  <si>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</si>
  <si>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</si>
  <si>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</si>
  <si>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</si>
  <si>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</si>
  <si>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</si>
  <si>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</si>
  <si>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</si>
  <si>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</si>
  <si>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</si>
  <si>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</si>
  <si>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</si>
  <si>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</si>
  <si>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</si>
  <si>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</si>
  <si>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</si>
  <si>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</si>
  <si>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</si>
  <si>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</si>
  <si>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</si>
  <si>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</si>
  <si>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</si>
  <si>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</si>
  <si>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</si>
  <si>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</si>
  <si>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</si>
  <si>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</si>
  <si>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</si>
  <si>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</si>
  <si>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</si>
  <si>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</si>
  <si>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</si>
  <si>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</si>
  <si>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</si>
  <si>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</si>
  <si>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</si>
  <si>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</si>
  <si>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</si>
  <si>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</si>
  <si>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</si>
  <si>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</si>
  <si>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</si>
  <si>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</si>
  <si>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</si>
  <si>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</si>
  <si>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</si>
  <si>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</si>
  <si>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</si>
  <si>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</si>
  <si>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</si>
  <si>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</si>
  <si>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</si>
  <si>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</si>
  <si>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</si>
  <si>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</si>
  <si>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</si>
  <si>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</si>
  <si>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</si>
  <si>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</si>
  <si>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</si>
  <si>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</si>
  <si>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</si>
  <si>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</si>
  <si>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</si>
  <si>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</si>
  <si>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</si>
  <si>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</si>
  <si>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</si>
  <si>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</si>
  <si>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</si>
  <si>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</si>
  <si>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</si>
  <si>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</si>
  <si>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</si>
  <si>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</si>
  <si>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</si>
  <si>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</si>
  <si>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</si>
  <si>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</si>
  <si>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</si>
  <si>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</si>
  <si>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</si>
  <si>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</si>
  <si>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</si>
  <si>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</si>
  <si>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</si>
  <si>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</si>
  <si>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</si>
  <si>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</si>
  <si>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</si>
  <si>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</si>
  <si>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</si>
  <si>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</si>
  <si>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</si>
  <si>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</si>
  <si>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</si>
  <si>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</si>
  <si>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</si>
  <si>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</si>
  <si>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</si>
  <si>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</si>
  <si>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</si>
  <si>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</si>
  <si>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</si>
  <si>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</si>
  <si>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</si>
  <si>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</si>
  <si>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</si>
  <si>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</si>
  <si>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</si>
  <si>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</si>
  <si>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</si>
  <si>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</si>
  <si>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</si>
  <si>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</si>
  <si>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</si>
  <si>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</si>
  <si>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</si>
  <si>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</si>
  <si>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</si>
  <si>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</si>
  <si>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</si>
  <si>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</si>
  <si>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</si>
  <si>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</si>
  <si>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</si>
  <si>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</si>
  <si>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</si>
  <si>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</si>
  <si>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</si>
  <si>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</si>
  <si>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</si>
  <si>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</si>
  <si>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</si>
  <si>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</si>
  <si>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</si>
  <si>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</si>
  <si>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</si>
  <si>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</si>
  <si>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</si>
  <si>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</si>
  <si>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</si>
  <si>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</si>
  <si>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</si>
  <si>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</si>
  <si>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</si>
  <si>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</si>
  <si>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</si>
  <si>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</si>
  <si>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</si>
  <si>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</si>
  <si>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</si>
  <si>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</si>
  <si>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</si>
  <si>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</si>
  <si>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</si>
  <si>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</si>
  <si>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</si>
  <si>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</si>
  <si>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</si>
  <si>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</si>
  <si>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</si>
  <si>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</si>
  <si>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</si>
  <si>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</si>
  <si>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</si>
  <si>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</si>
  <si>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</si>
  <si>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</si>
  <si>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</si>
  <si>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</si>
  <si>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</si>
  <si>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</si>
  <si>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</si>
  <si>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</si>
  <si>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</si>
  <si>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</si>
  <si>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</si>
  <si>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</si>
  <si>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</si>
  <si>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</si>
  <si>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</si>
  <si>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</si>
  <si>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</si>
  <si>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</si>
  <si>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</si>
  <si>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</si>
  <si>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</si>
  <si>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</si>
  <si>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</si>
  <si>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</si>
  <si>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</si>
  <si>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</si>
  <si>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</si>
  <si>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</si>
  <si>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</si>
  <si>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</si>
  <si>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</si>
  <si>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</si>
  <si>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</si>
  <si>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</si>
  <si>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</si>
  <si>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</si>
  <si>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</si>
  <si>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</si>
  <si>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</si>
  <si>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</si>
  <si>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</si>
  <si>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</si>
  <si>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</si>
  <si>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</si>
  <si>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</si>
  <si>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</si>
  <si>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</si>
  <si>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</si>
  <si>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</si>
  <si>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</si>
  <si>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</si>
  <si>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</si>
  <si>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</si>
  <si>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</si>
  <si>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</si>
  <si>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</si>
  <si>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</si>
  <si>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</si>
  <si>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</si>
  <si>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</si>
  <si>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</si>
  <si>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</si>
  <si>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</si>
  <si>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</si>
  <si>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</si>
  <si>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</si>
  <si>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</si>
  <si>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</si>
  <si>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</si>
  <si>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</si>
  <si>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</si>
  <si>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</si>
  <si>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</si>
  <si>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</si>
  <si>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</si>
  <si>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</si>
  <si>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</si>
  <si>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</si>
  <si>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</si>
  <si>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</si>
  <si>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</si>
  <si>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</si>
  <si>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</si>
  <si>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</si>
  <si>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</si>
  <si>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</si>
  <si>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</si>
  <si>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</si>
  <si>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</si>
  <si>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</si>
  <si>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</si>
  <si>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</si>
  <si>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</si>
  <si>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</si>
  <si>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</si>
  <si>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</si>
  <si>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</si>
  <si>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</si>
  <si>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</si>
  <si>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</si>
  <si>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</si>
  <si>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</si>
  <si>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</si>
  <si>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</si>
  <si>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</si>
  <si>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</si>
  <si>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</si>
  <si>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</si>
  <si>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</si>
  <si>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</si>
  <si>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</si>
  <si>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</si>
  <si>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</si>
  <si>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</si>
  <si>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</si>
  <si>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</si>
  <si>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</si>
  <si>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</si>
  <si>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</si>
  <si>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</si>
  <si>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</si>
  <si>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</si>
  <si>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</si>
  <si>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</si>
  <si>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</si>
  <si>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</si>
  <si>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</si>
  <si>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</si>
  <si>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</si>
  <si>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</si>
  <si>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</si>
  <si>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</si>
  <si>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</si>
  <si>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</si>
  <si>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</si>
  <si>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</si>
  <si>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</si>
  <si>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</si>
  <si>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</si>
  <si>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</si>
  <si>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</si>
  <si>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</si>
  <si>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</si>
  <si>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</si>
  <si>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</si>
  <si>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</si>
  <si>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</si>
  <si>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</si>
  <si>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</si>
  <si>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</si>
  <si>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</si>
  <si>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</si>
  <si>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</si>
  <si>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</si>
  <si>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</si>
  <si>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</si>
  <si>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</si>
  <si>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</si>
  <si>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</si>
  <si>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</si>
  <si>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</si>
  <si>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</si>
  <si>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</si>
  <si>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</si>
  <si>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</si>
  <si>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</si>
  <si>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</si>
  <si>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</si>
  <si>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</si>
  <si>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</si>
  <si>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</si>
  <si>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</si>
  <si>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</si>
  <si>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</si>
  <si>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</si>
  <si>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</si>
  <si>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</si>
  <si>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</si>
  <si>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</si>
  <si>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</si>
  <si>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</si>
  <si>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</si>
  <si>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</si>
  <si>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</si>
  <si>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</si>
  <si>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</si>
  <si>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</si>
  <si>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</si>
  <si>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</si>
  <si>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</si>
  <si>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</si>
  <si>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</si>
  <si>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</si>
  <si>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</si>
  <si>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</si>
  <si>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</si>
  <si>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</si>
  <si>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</si>
  <si>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</si>
  <si>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</si>
  <si>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</si>
  <si>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</si>
  <si>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</si>
  <si>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</si>
  <si>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</si>
  <si>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</si>
  <si>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</si>
  <si>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</si>
  <si>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</si>
  <si>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</si>
  <si>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</si>
  <si>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</si>
  <si>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</si>
  <si>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</si>
  <si>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</si>
  <si>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</si>
  <si>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</si>
  <si>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</si>
  <si>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</si>
  <si>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</si>
  <si>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</si>
  <si>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</si>
  <si>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</si>
  <si>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</si>
  <si>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</si>
  <si>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</si>
  <si>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</si>
  <si>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</si>
  <si>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</si>
  <si>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</si>
  <si>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</si>
  <si>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</si>
  <si>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</si>
  <si>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</si>
  <si>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</si>
  <si>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</si>
  <si>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</si>
  <si>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</si>
  <si>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</si>
  <si>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</si>
  <si>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</si>
  <si>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</si>
  <si>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</si>
  <si>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</si>
  <si>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</si>
  <si>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</si>
  <si>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</si>
  <si>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</si>
  <si>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</si>
  <si>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</si>
  <si>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</si>
  <si>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</si>
  <si>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</si>
  <si>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</si>
  <si>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</si>
  <si>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</si>
  <si>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</si>
  <si>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</si>
  <si>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</si>
  <si>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</si>
  <si>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</si>
  <si>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</si>
  <si>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</si>
  <si>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</si>
  <si>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</si>
  <si>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</si>
  <si>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</si>
  <si>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</si>
  <si>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</si>
  <si>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</si>
  <si>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</si>
  <si>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</si>
  <si>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</si>
  <si>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</si>
  <si>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</si>
  <si>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</si>
  <si>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</si>
  <si>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</si>
  <si>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</si>
  <si>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</si>
  <si>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</si>
  <si>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</si>
  <si>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</si>
  <si>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</si>
  <si>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</si>
  <si>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</si>
  <si>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</si>
  <si>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</si>
  <si>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</si>
  <si>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</si>
  <si>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</si>
  <si>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</si>
  <si>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</si>
  <si>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</si>
  <si>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</si>
  <si>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</si>
  <si>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</si>
  <si>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</si>
  <si>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</si>
  <si>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</si>
  <si>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</si>
  <si>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</si>
  <si>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</si>
  <si>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</si>
  <si>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</si>
  <si>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</si>
  <si>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</si>
  <si>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</si>
  <si>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</si>
  <si>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</si>
  <si>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</si>
  <si>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</si>
  <si>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</si>
  <si>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</si>
  <si>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</si>
  <si>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</si>
  <si>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</si>
  <si>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</si>
  <si>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</si>
  <si>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</si>
  <si>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</si>
  <si>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</si>
  <si>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</si>
  <si>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</si>
  <si>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</si>
  <si>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</si>
  <si>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</si>
  <si>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</si>
  <si>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</si>
  <si>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</si>
  <si>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</si>
  <si>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</si>
  <si>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</si>
  <si>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</si>
  <si>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</si>
  <si>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</si>
  <si>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</si>
  <si>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</si>
  <si>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</si>
  <si>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</si>
  <si>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</si>
  <si>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</si>
  <si>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</si>
  <si>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</si>
  <si>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</si>
  <si>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</si>
  <si>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</si>
  <si>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</si>
  <si>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</si>
  <si>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</si>
  <si>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</si>
  <si>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</si>
  <si>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</si>
  <si>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</si>
  <si>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</si>
  <si>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</si>
  <si>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</si>
  <si>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</si>
  <si>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</si>
  <si>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</si>
  <si>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</si>
  <si>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</si>
  <si>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</si>
  <si>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</si>
  <si>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</si>
  <si>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</si>
  <si>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</si>
  <si>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</si>
  <si>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</si>
  <si>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</si>
  <si>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</si>
  <si>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</si>
  <si>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</si>
  <si>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</si>
  <si>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</si>
  <si>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</si>
  <si>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</si>
  <si>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</si>
  <si>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</si>
  <si>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</si>
  <si>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</si>
  <si>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</si>
  <si>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</si>
  <si>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</si>
  <si>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</si>
  <si>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</si>
  <si>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</si>
  <si>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</si>
  <si>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</si>
  <si>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</si>
  <si>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</si>
  <si>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</si>
  <si>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</si>
  <si>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</si>
  <si>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</si>
  <si>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</si>
  <si>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</si>
  <si>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</si>
  <si>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</si>
  <si>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</si>
  <si>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</si>
  <si>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</si>
  <si>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</si>
  <si>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</si>
  <si>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</si>
  <si>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</si>
  <si>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</si>
  <si>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</si>
  <si>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</si>
  <si>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</si>
  <si>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</si>
  <si>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</si>
  <si>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</si>
  <si>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</si>
  <si>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</si>
  <si>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</si>
  <si>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</si>
  <si>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</si>
  <si>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</si>
  <si>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</si>
  <si>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</si>
  <si>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</si>
  <si>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</si>
  <si>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</si>
  <si>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</si>
  <si>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</si>
  <si>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</si>
  <si>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</si>
  <si>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</si>
  <si>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</si>
  <si>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</si>
  <si>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</si>
  <si>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</si>
  <si>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</si>
  <si>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</si>
  <si>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</si>
  <si>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</si>
  <si>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</si>
  <si>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</si>
  <si>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</si>
  <si>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</si>
  <si>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</si>
  <si>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</si>
  <si>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</si>
  <si>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</si>
  <si>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</si>
  <si>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</si>
  <si>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</si>
  <si>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</si>
  <si>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</si>
  <si>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</si>
  <si>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</si>
  <si>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</si>
  <si>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</si>
  <si>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</si>
  <si>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</si>
  <si>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</si>
  <si>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</si>
  <si>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</si>
  <si>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</si>
  <si>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</si>
  <si>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</si>
  <si>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</si>
  <si>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</si>
  <si>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</si>
  <si>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</si>
  <si>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</si>
  <si>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</si>
  <si>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</si>
  <si>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</si>
  <si>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</si>
  <si>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</si>
  <si>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</si>
  <si>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</si>
  <si>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</si>
  <si>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</si>
  <si>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</si>
  <si>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</si>
  <si>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</si>
  <si>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</si>
  <si>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</si>
  <si>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</si>
  <si>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</si>
  <si>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</si>
  <si>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</si>
  <si>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</si>
  <si>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</si>
  <si>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</si>
  <si>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</si>
  <si>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</si>
  <si>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</si>
  <si>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</si>
  <si>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</si>
  <si>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</si>
  <si>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</si>
  <si>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</si>
  <si>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</si>
  <si>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</si>
  <si>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</si>
  <si>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</si>
  <si>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</si>
  <si>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</si>
  <si>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</si>
  <si>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</si>
  <si>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</si>
  <si>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</si>
  <si>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</si>
  <si>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</si>
  <si>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</si>
  <si>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</si>
  <si>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</si>
  <si>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</si>
  <si>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</si>
  <si>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</si>
  <si>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</si>
  <si>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</si>
  <si>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</si>
  <si>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</si>
  <si>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</si>
  <si>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</si>
  <si>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</si>
  <si>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</si>
  <si>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</si>
  <si>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</si>
  <si>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</si>
  <si>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</si>
  <si>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</si>
  <si>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</si>
  <si>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</si>
  <si>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</si>
  <si>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</si>
  <si>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</si>
  <si>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</si>
  <si>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</si>
  <si>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</si>
  <si>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</si>
  <si>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</si>
  <si>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</si>
  <si>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</si>
  <si>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</si>
  <si>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</si>
  <si>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</si>
  <si>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</si>
  <si>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</si>
  <si>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</si>
  <si>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</si>
  <si>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</si>
  <si>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</si>
  <si>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</si>
  <si>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</si>
  <si>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</si>
  <si>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</si>
  <si>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</si>
  <si>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</si>
  <si>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</si>
  <si>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</si>
  <si>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</si>
  <si>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</si>
  <si>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</si>
  <si>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</si>
  <si>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</si>
  <si>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</si>
  <si>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</si>
  <si>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</si>
  <si>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</si>
  <si>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</si>
  <si>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</si>
  <si>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</si>
  <si>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</si>
  <si>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</si>
  <si>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</si>
  <si>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</si>
  <si>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</si>
  <si>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</si>
  <si>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</si>
  <si>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</si>
  <si>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</si>
  <si>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</si>
  <si>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</si>
  <si>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</si>
  <si>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</si>
  <si>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</si>
  <si>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</si>
  <si>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</si>
  <si>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</si>
  <si>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</si>
  <si>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</si>
  <si>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</si>
  <si>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</si>
  <si>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</si>
  <si>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</si>
  <si>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</si>
  <si>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</si>
  <si>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</si>
  <si>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</si>
  <si>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</si>
  <si>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</si>
  <si>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</si>
  <si>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</si>
  <si>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</si>
  <si>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</si>
  <si>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</si>
  <si>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</si>
  <si>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</si>
  <si>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</si>
  <si>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</si>
  <si>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</si>
  <si>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</si>
  <si>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</si>
  <si>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</si>
  <si>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</si>
  <si>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</si>
  <si>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</si>
  <si>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</si>
  <si>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</si>
  <si>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</si>
  <si>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</si>
  <si>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</si>
  <si>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</si>
  <si>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</si>
  <si>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</si>
  <si>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</si>
  <si>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</si>
  <si>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</si>
  <si>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</si>
  <si>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</si>
  <si>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</si>
  <si>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</si>
  <si>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</si>
  <si>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</si>
  <si>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</si>
  <si>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</si>
  <si>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</si>
  <si>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</si>
  <si>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</si>
  <si>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</si>
  <si>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</si>
  <si>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</si>
  <si>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</si>
  <si>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</si>
  <si>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</si>
  <si>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</si>
  <si>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</si>
  <si>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</si>
  <si>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</si>
  <si>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</si>
  <si>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</si>
  <si>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</si>
  <si>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</si>
  <si>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</si>
  <si>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</si>
  <si>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</si>
  <si>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</si>
  <si>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</si>
  <si>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</si>
  <si>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</si>
  <si>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</si>
  <si>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</si>
  <si>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</si>
  <si>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</si>
  <si>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</si>
  <si>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</si>
  <si>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</si>
  <si>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</si>
  <si>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</si>
  <si>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</si>
  <si>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</si>
  <si>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</si>
  <si>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</si>
  <si>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</si>
  <si>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</si>
  <si>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</si>
  <si>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</si>
  <si>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</si>
  <si>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</si>
  <si>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</si>
  <si>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</si>
  <si>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</si>
  <si>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</si>
  <si>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</si>
  <si>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</si>
  <si>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</si>
  <si>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</si>
  <si>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</si>
  <si>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</si>
  <si>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</si>
  <si>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</si>
  <si>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</si>
  <si>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</si>
  <si>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</si>
  <si>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</si>
  <si>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</si>
  <si>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</si>
  <si>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</si>
  <si>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</si>
  <si>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</si>
  <si>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</si>
  <si>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</si>
  <si>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</si>
  <si>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</si>
  <si>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</si>
  <si>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</si>
  <si>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</si>
  <si>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</si>
  <si>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</si>
  <si>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</si>
  <si>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</si>
  <si>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</si>
  <si>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</si>
  <si>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</si>
  <si>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</si>
  <si>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</si>
  <si>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</si>
  <si>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</si>
  <si>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</si>
  <si>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</si>
  <si>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</si>
  <si>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</si>
  <si>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</si>
  <si>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</si>
  <si>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</si>
  <si>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</si>
  <si>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</si>
  <si>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</si>
  <si>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</si>
  <si>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</si>
  <si>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</si>
  <si>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</si>
  <si>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</si>
  <si>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</si>
  <si>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</si>
  <si>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</si>
  <si>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</si>
  <si>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</si>
  <si>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</si>
  <si>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</si>
  <si>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</si>
  <si>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</si>
  <si>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</si>
  <si>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</si>
  <si>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</si>
  <si>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</si>
  <si>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</si>
  <si>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</si>
  <si>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</si>
  <si>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</si>
  <si>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</si>
  <si>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</si>
  <si>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</si>
  <si>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</si>
  <si>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</si>
  <si>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</si>
  <si>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</si>
  <si>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</si>
  <si>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</si>
  <si>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</si>
  <si>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</si>
  <si>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</si>
  <si>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</si>
  <si>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</si>
  <si>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</si>
  <si>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</si>
  <si>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</si>
  <si>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</si>
  <si>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</si>
  <si>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</si>
  <si>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</si>
  <si>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</si>
  <si>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</si>
  <si>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</si>
  <si>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</si>
  <si>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</si>
  <si>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</si>
  <si>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</si>
  <si>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</si>
  <si>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</si>
  <si>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</si>
  <si>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</si>
  <si>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</si>
  <si>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</si>
  <si>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</si>
  <si>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</si>
  <si>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</si>
  <si>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</si>
  <si>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</si>
  <si>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</si>
  <si>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</si>
  <si>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</si>
  <si>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</si>
  <si>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</si>
  <si>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</si>
  <si>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</si>
  <si>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</si>
  <si>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</si>
  <si>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</si>
  <si>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</si>
  <si>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</si>
  <si>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</si>
  <si>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</si>
  <si>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</si>
  <si>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</si>
  <si>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</si>
  <si>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</si>
  <si>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</si>
  <si>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</si>
  <si>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</si>
  <si>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</si>
  <si>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</si>
  <si>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</si>
  <si>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</si>
  <si>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</si>
  <si>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</si>
  <si>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</si>
  <si>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</si>
  <si>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</si>
  <si>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</si>
  <si>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</si>
  <si>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</si>
  <si>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</si>
  <si>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</si>
  <si>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</si>
  <si>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</si>
  <si>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</si>
  <si>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</si>
  <si>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</si>
  <si>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</si>
  <si>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</si>
  <si>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</si>
  <si>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</si>
  <si>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</si>
  <si>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</si>
  <si>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</si>
  <si>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</si>
  <si>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</si>
  <si>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</si>
  <si>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</si>
  <si>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</si>
  <si>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</si>
  <si>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</si>
  <si>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</si>
  <si>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</si>
  <si>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</si>
  <si>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</si>
  <si>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</si>
  <si>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</si>
  <si>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</si>
  <si>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</si>
  <si>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</si>
  <si>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</si>
  <si>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</si>
  <si>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</si>
  <si>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</si>
  <si>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</si>
  <si>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</si>
  <si>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</si>
  <si>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</si>
  <si>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</si>
  <si>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</si>
  <si>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</si>
  <si>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</si>
  <si>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</si>
  <si>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</si>
  <si>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</si>
  <si>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</si>
  <si>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</si>
  <si>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</si>
  <si>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</si>
  <si>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</si>
  <si>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</si>
  <si>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</si>
  <si>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</si>
  <si>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</si>
  <si>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</si>
  <si>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</si>
  <si>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</si>
  <si>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</si>
  <si>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</si>
  <si>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</si>
  <si>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</si>
  <si>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</si>
  <si>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</si>
  <si>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</si>
  <si>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</si>
  <si>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</si>
  <si>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</si>
  <si>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</si>
  <si>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</si>
  <si>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</si>
  <si>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</si>
  <si>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</si>
  <si>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</si>
  <si>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</si>
  <si>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</si>
  <si>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</si>
  <si>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</si>
  <si>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</si>
  <si>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</si>
  <si>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</si>
  <si>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</si>
  <si>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</si>
  <si>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</si>
  <si>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</si>
  <si>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</si>
  <si>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</si>
  <si>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</si>
  <si>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</si>
  <si>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</si>
  <si>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</si>
  <si>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</si>
  <si>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</si>
  <si>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</si>
  <si>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</si>
  <si>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</si>
  <si>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</si>
  <si>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</si>
  <si>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</si>
  <si>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</si>
  <si>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</si>
  <si>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</si>
  <si>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</si>
  <si>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</si>
  <si>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</si>
  <si>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</si>
  <si>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</si>
  <si>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</si>
  <si>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</si>
  <si>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</si>
  <si>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</si>
  <si>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</si>
  <si>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</si>
  <si>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</si>
  <si>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</si>
  <si>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</si>
  <si>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</si>
  <si>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</si>
  <si>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</si>
  <si>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</si>
  <si>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</si>
  <si>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</si>
  <si>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</si>
  <si>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</si>
  <si>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</si>
  <si>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</si>
  <si>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</si>
  <si>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</si>
  <si>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</si>
  <si>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</si>
  <si>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</si>
  <si>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</si>
  <si>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</si>
  <si>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</si>
  <si>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</si>
  <si>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</si>
  <si>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</si>
  <si>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</si>
  <si>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</si>
  <si>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</si>
  <si>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</si>
  <si>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</si>
  <si>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</si>
  <si>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</si>
  <si>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</si>
  <si>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</si>
  <si>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</si>
  <si>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</si>
  <si>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</si>
  <si>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</si>
  <si>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</si>
  <si>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</si>
  <si>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</si>
  <si>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</si>
  <si>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</si>
  <si>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</si>
  <si>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</si>
  <si>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</si>
  <si>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</si>
  <si>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</si>
  <si>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</si>
  <si>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</si>
  <si>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</si>
  <si>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</si>
  <si>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</si>
  <si>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</si>
  <si>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</si>
  <si>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</si>
  <si>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</si>
  <si>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</si>
  <si>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</si>
  <si>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</si>
  <si>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</si>
  <si>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</si>
  <si>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</si>
  <si>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</si>
  <si>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</si>
  <si>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</si>
  <si>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</si>
  <si>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</si>
  <si>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</si>
  <si>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</si>
  <si>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</si>
  <si>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</si>
  <si>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</si>
  <si>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</si>
  <si>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</si>
  <si>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</si>
  <si>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</si>
  <si>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</si>
  <si>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</si>
  <si>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</si>
  <si>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</si>
  <si>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</si>
  <si>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</si>
  <si>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</si>
  <si>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</si>
  <si>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</si>
  <si>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</si>
  <si>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</si>
  <si>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</si>
  <si>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</si>
  <si>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</si>
  <si>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</si>
  <si>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</si>
  <si>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</si>
  <si>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</si>
  <si>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</si>
  <si>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</si>
  <si>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</si>
  <si>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</si>
  <si>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</si>
  <si>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</si>
  <si>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</si>
  <si>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</si>
  <si>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</si>
  <si>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</si>
  <si>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</si>
  <si>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</si>
  <si>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</si>
  <si>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</si>
  <si>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</si>
  <si>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</si>
  <si>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</si>
  <si>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</si>
  <si>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</si>
  <si>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</si>
  <si>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</si>
  <si>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</si>
  <si>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</si>
  <si>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</si>
  <si>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</si>
  <si>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</si>
  <si>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</si>
  <si>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</si>
  <si>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</si>
  <si>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</si>
  <si>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</si>
  <si>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</si>
  <si>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</si>
  <si>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</si>
  <si>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</si>
  <si>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</si>
  <si>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</si>
  <si>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</si>
  <si>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</si>
  <si>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</si>
  <si>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</si>
  <si>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</si>
  <si>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</si>
  <si>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</si>
  <si>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</si>
  <si>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</si>
  <si>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</si>
  <si>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</si>
  <si>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</si>
  <si>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</si>
  <si>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</si>
  <si>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</si>
  <si>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</si>
  <si>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</si>
  <si>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</si>
  <si>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</si>
  <si>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</si>
  <si>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</si>
  <si>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</si>
  <si>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</si>
  <si>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</si>
  <si>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</si>
  <si>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</si>
  <si>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</si>
  <si>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</si>
  <si>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</si>
  <si>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</si>
  <si>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</si>
  <si>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</si>
  <si>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</si>
  <si>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</si>
  <si>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</si>
  <si>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</si>
  <si>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</si>
  <si>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</si>
  <si>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</si>
  <si>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</si>
  <si>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</si>
  <si>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</si>
  <si>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</si>
  <si>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</si>
  <si>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</si>
  <si>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</si>
  <si>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</si>
  <si>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</si>
  <si>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</si>
  <si>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</si>
  <si>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</si>
  <si>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</si>
  <si>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</si>
  <si>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</si>
  <si>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</si>
  <si>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</si>
  <si>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</si>
  <si>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</si>
  <si>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</si>
  <si>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</si>
  <si>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</si>
  <si>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</si>
  <si>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</si>
  <si>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</si>
  <si>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</si>
  <si>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</si>
  <si>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</si>
  <si>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</si>
  <si>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</si>
  <si>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</si>
  <si>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</si>
  <si>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</si>
  <si>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</si>
  <si>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</si>
  <si>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</si>
  <si>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</si>
  <si>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</si>
  <si>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</si>
  <si>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</si>
  <si>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</si>
  <si>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</si>
  <si>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</si>
  <si>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</si>
  <si>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</si>
  <si>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</si>
  <si>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</si>
  <si>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</si>
  <si>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</si>
  <si>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</si>
  <si>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</si>
  <si>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</si>
  <si>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</si>
  <si>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</si>
  <si>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</si>
  <si>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</si>
  <si>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</si>
  <si>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</si>
  <si>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</si>
  <si>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</si>
  <si>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</si>
  <si>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</si>
  <si>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</si>
  <si>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</si>
  <si>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</si>
  <si>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</si>
  <si>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</si>
  <si>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</si>
  <si>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</si>
  <si>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</si>
  <si>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</si>
  <si>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</si>
  <si>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</si>
  <si>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</si>
  <si>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</si>
  <si>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</si>
  <si>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</si>
  <si>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</si>
  <si>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</si>
  <si>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</si>
  <si>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</si>
  <si>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</si>
  <si>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</si>
  <si>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</si>
  <si>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</si>
  <si>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</si>
  <si>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</si>
  <si>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</si>
  <si>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</si>
  <si>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</si>
  <si>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</si>
  <si>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</si>
  <si>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</si>
  <si>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</si>
  <si>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</si>
  <si>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</si>
  <si>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</si>
  <si>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</si>
  <si>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</si>
  <si>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</si>
  <si>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</si>
  <si>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</si>
  <si>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</si>
  <si>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</si>
  <si>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</si>
  <si>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</si>
  <si>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</si>
  <si>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</si>
  <si>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</si>
  <si>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</si>
  <si>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</si>
  <si>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</si>
  <si>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</si>
  <si>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</si>
  <si>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</si>
  <si>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</si>
  <si>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</si>
  <si>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</si>
  <si>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</si>
  <si>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</si>
  <si>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</si>
  <si>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</si>
  <si>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</si>
  <si>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</si>
  <si>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</si>
  <si>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</si>
  <si>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</si>
  <si>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</si>
  <si>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</si>
  <si>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</si>
  <si>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</si>
  <si>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</si>
  <si>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</si>
  <si>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</si>
  <si>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</si>
  <si>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</si>
  <si>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</si>
  <si>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</si>
  <si>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</si>
  <si>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</si>
  <si>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</si>
  <si>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</si>
  <si>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</si>
  <si>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</si>
  <si>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</si>
  <si>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</si>
  <si>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</si>
  <si>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</si>
  <si>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</si>
  <si>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</si>
  <si>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</si>
  <si>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</si>
  <si>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</si>
  <si>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</si>
  <si>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</si>
  <si>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</si>
  <si>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</si>
  <si>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</si>
  <si>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</si>
  <si>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</si>
  <si>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</si>
  <si>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</si>
  <si>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</si>
  <si>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</si>
  <si>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</si>
  <si>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</si>
  <si>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</si>
  <si>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</si>
  <si>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</si>
  <si>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</si>
  <si>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</si>
  <si>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</si>
  <si>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</si>
  <si>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</si>
  <si>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</si>
  <si>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</si>
  <si>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</si>
  <si>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</si>
  <si>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</si>
  <si>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</si>
  <si>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</si>
  <si>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</si>
  <si>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</si>
  <si>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</si>
  <si>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</si>
  <si>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</si>
  <si>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</si>
  <si>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</si>
  <si>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</si>
  <si>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</si>
  <si>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</si>
  <si>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</si>
  <si>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</si>
  <si>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</si>
  <si>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</si>
  <si>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</si>
  <si>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</si>
  <si>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</si>
  <si>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</si>
  <si>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</si>
  <si>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</si>
  <si>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</si>
  <si>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</si>
  <si>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</si>
  <si>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</si>
  <si>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</si>
  <si>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</si>
  <si>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</si>
  <si>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</si>
  <si>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</si>
  <si>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</si>
  <si>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</si>
  <si>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</si>
  <si>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</si>
  <si>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</si>
  <si>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</si>
  <si>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</si>
  <si>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</si>
  <si>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</si>
  <si>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</si>
  <si>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</si>
  <si>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</si>
  <si>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</si>
  <si>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</si>
  <si>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</si>
  <si>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</si>
  <si>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</si>
  <si>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</si>
  <si>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</si>
  <si>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</si>
  <si>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</si>
  <si>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</si>
  <si>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</si>
  <si>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</si>
  <si>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</si>
  <si>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</si>
  <si>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</si>
  <si>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</si>
  <si>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</si>
  <si>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</si>
  <si>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</si>
  <si>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</si>
  <si>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</si>
  <si>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</si>
  <si>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</si>
  <si>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</si>
  <si>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</si>
  <si>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</si>
  <si>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</si>
  <si>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</si>
  <si>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</si>
  <si>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</si>
  <si>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</si>
  <si>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</si>
  <si>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</si>
  <si>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</si>
  <si>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</si>
  <si>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</si>
  <si>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</si>
  <si>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</si>
  <si>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</si>
  <si>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</si>
  <si>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</si>
  <si>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</si>
  <si>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</si>
  <si>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</si>
  <si>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</si>
  <si>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</si>
  <si>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</si>
  <si>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</si>
  <si>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</si>
  <si>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</si>
  <si>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</si>
  <si>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</si>
  <si>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</si>
  <si>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</si>
  <si>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</si>
  <si>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</si>
  <si>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</si>
  <si>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</si>
  <si>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</si>
  <si>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</si>
  <si>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</si>
  <si>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</si>
  <si>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</si>
  <si>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</si>
  <si>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</si>
  <si>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</si>
  <si>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</si>
  <si>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</si>
  <si>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</si>
  <si>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</si>
  <si>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</si>
  <si>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</si>
  <si>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</si>
  <si>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</si>
  <si>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</si>
  <si>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</si>
  <si>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</si>
  <si>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</si>
  <si>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</si>
  <si>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</si>
  <si>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</si>
  <si>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</si>
  <si>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</si>
  <si>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</si>
  <si>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</si>
  <si>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</si>
  <si>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</si>
  <si>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</si>
  <si>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</si>
  <si>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</si>
  <si>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</si>
  <si>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</si>
  <si>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</si>
  <si>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</si>
  <si>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</si>
  <si>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</si>
  <si>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</si>
  <si>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</si>
  <si>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</si>
  <si>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</si>
  <si>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</si>
  <si>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</si>
  <si>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</si>
  <si>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</si>
  <si>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</si>
  <si>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</si>
  <si>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</si>
  <si>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</si>
  <si>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</si>
  <si>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</si>
  <si>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</si>
  <si>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</si>
  <si>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</si>
  <si>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</si>
  <si>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</si>
  <si>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</si>
  <si>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</si>
  <si>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</si>
  <si>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</si>
  <si>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</si>
  <si>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</si>
  <si>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</si>
  <si>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</si>
  <si>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</si>
  <si>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</si>
  <si>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</si>
  <si>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</si>
  <si>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</si>
  <si>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</si>
  <si>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</si>
  <si>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</si>
  <si>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</si>
  <si>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</si>
  <si>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</si>
  <si>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</si>
  <si>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</si>
  <si>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</si>
  <si>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</si>
  <si>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</si>
  <si>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</si>
  <si>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</si>
  <si>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</si>
  <si>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</si>
  <si>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</si>
  <si>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</si>
  <si>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</si>
  <si>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</si>
  <si>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</si>
  <si>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</si>
  <si>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</si>
  <si>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</si>
  <si>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</si>
  <si>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</si>
  <si>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</si>
  <si>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</si>
  <si>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</si>
  <si>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</si>
  <si>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</si>
  <si>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</si>
  <si>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</si>
  <si>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</si>
  <si>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</si>
  <si>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</si>
  <si>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</si>
  <si>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</si>
  <si>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</si>
  <si>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</si>
  <si>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</si>
  <si>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</si>
  <si>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</si>
  <si>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</si>
  <si>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</si>
  <si>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</si>
  <si>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</si>
  <si>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</si>
  <si>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</si>
  <si>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</si>
  <si>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</si>
  <si>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</si>
  <si>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</si>
  <si>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</si>
  <si>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</si>
  <si>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</si>
  <si>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</si>
  <si>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</si>
  <si>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</si>
  <si>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</si>
  <si>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</si>
  <si>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</si>
  <si>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</si>
  <si>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</si>
  <si>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</si>
  <si>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</si>
  <si>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</si>
  <si>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</si>
  <si>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</si>
  <si>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</si>
  <si>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</si>
  <si>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</si>
  <si>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</si>
  <si>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</si>
  <si>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</si>
  <si>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</si>
  <si>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</si>
  <si>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</si>
  <si>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</si>
  <si>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</si>
  <si>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</si>
  <si>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</si>
  <si>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</si>
  <si>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</si>
  <si>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</si>
  <si>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</si>
  <si>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</si>
  <si>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</si>
  <si>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</si>
  <si>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</si>
  <si>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</si>
  <si>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</si>
  <si>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</si>
  <si>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</si>
  <si>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</si>
  <si>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</si>
  <si>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</si>
  <si>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</si>
  <si>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</si>
  <si>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</si>
  <si>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</si>
  <si>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</si>
  <si>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</si>
  <si>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</si>
  <si>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</si>
  <si>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</si>
  <si>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</si>
  <si>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</si>
  <si>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</si>
  <si>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</si>
  <si>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</si>
  <si>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</si>
  <si>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</si>
  <si>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</si>
  <si>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</si>
  <si>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</si>
  <si>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</si>
  <si>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</si>
  <si>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</si>
  <si>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</si>
  <si>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</si>
  <si>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</si>
  <si>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</si>
  <si>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</si>
  <si>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</si>
  <si>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</si>
  <si>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</si>
  <si>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</si>
  <si>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</si>
  <si>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</si>
  <si>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</si>
  <si>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</si>
  <si>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</si>
  <si>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</si>
  <si>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</si>
  <si>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</si>
  <si>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</si>
  <si>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</si>
  <si>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</si>
  <si>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</si>
  <si>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</si>
  <si>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</si>
  <si>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</si>
  <si>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</si>
  <si>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</si>
  <si>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</si>
  <si>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</si>
  <si>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</si>
  <si>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</si>
  <si>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</si>
  <si>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</si>
  <si>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</si>
  <si>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</si>
  <si>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</si>
  <si>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</si>
  <si>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</si>
  <si>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</si>
  <si>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</si>
  <si>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</si>
  <si>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</si>
  <si>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</si>
  <si>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</si>
  <si>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</si>
  <si>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</si>
  <si>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</si>
  <si>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</si>
  <si>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</si>
  <si>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</si>
  <si>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</si>
  <si>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</si>
  <si>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</si>
  <si>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</si>
  <si>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</si>
  <si>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</si>
  <si>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</si>
  <si>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</si>
  <si>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</si>
  <si>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</si>
  <si>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</si>
  <si>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</si>
  <si>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</si>
  <si>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</si>
  <si>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</si>
  <si>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</si>
  <si>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</si>
  <si>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</si>
  <si>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</si>
  <si>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</si>
  <si>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</si>
  <si>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</si>
  <si>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</si>
  <si>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</si>
  <si>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</si>
  <si>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</si>
  <si>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</si>
  <si>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</si>
  <si>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</si>
  <si>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</si>
  <si>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</si>
  <si>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</si>
  <si>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</si>
  <si>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</si>
  <si>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</si>
  <si>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</si>
  <si>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</si>
  <si>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</si>
  <si>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</si>
  <si>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</si>
  <si>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</si>
  <si>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</si>
  <si>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</si>
  <si>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</si>
  <si>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</si>
  <si>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</si>
  <si>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</si>
  <si>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</si>
  <si>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</si>
  <si>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</si>
  <si>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</si>
  <si>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</si>
  <si>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</si>
  <si>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</si>
  <si>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</si>
  <si>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</si>
  <si>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</si>
  <si>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</si>
  <si>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</si>
  <si>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</si>
  <si>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</si>
  <si>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</si>
  <si>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</si>
  <si>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</si>
  <si>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</si>
  <si>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</si>
  <si>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</si>
  <si>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</si>
  <si>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</si>
  <si>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</si>
  <si>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</si>
  <si>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</si>
  <si>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</si>
  <si>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</si>
  <si>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</si>
  <si>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</si>
  <si>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</si>
  <si>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</si>
  <si>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</si>
  <si>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</si>
  <si>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</si>
  <si>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</si>
  <si>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</si>
  <si>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</si>
  <si>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</si>
  <si>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</si>
  <si>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</si>
  <si>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</si>
  <si>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</si>
  <si>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</si>
  <si>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</si>
  <si>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</si>
  <si>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</si>
  <si>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</si>
  <si>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</si>
  <si>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</si>
  <si>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</si>
  <si>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</si>
  <si>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</si>
  <si>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</si>
  <si>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</si>
  <si>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</si>
  <si>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</si>
  <si>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</si>
  <si>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</si>
  <si>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</si>
  <si>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</si>
  <si>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</si>
  <si>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</si>
  <si>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</si>
  <si>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</si>
  <si>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</si>
  <si>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</si>
  <si>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</si>
  <si>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</si>
  <si>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</si>
  <si>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</si>
  <si>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</si>
  <si>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</si>
  <si>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</si>
  <si>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</si>
  <si>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</si>
  <si>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</si>
  <si>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</si>
  <si>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</si>
  <si>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</si>
  <si>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</si>
  <si>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</si>
  <si>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</si>
  <si>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</si>
  <si>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</si>
  <si>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</si>
  <si>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</si>
  <si>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</si>
  <si>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</si>
  <si>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</si>
  <si>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</si>
  <si>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</si>
  <si>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</si>
  <si>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</si>
  <si>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</si>
  <si>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</si>
  <si>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</si>
  <si>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</si>
  <si>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</si>
  <si>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</si>
  <si>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</si>
  <si>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</si>
  <si>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</si>
  <si>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</si>
  <si>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</si>
  <si>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</si>
  <si>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</si>
  <si>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</si>
  <si>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</si>
  <si>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</si>
  <si>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</si>
  <si>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</si>
  <si>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</si>
  <si>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</si>
  <si>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</si>
  <si>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</si>
  <si>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</si>
  <si>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</si>
  <si>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</si>
  <si>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</si>
  <si>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</si>
  <si>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</si>
  <si>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</si>
  <si>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</si>
  <si>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</si>
  <si>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</si>
  <si>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</si>
  <si>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</si>
  <si>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</si>
  <si>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</si>
  <si>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</si>
  <si>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</si>
  <si>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</si>
  <si>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</si>
  <si>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</si>
  <si>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</si>
  <si>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</si>
  <si>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</si>
  <si>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</si>
  <si>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</si>
  <si>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</si>
  <si>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</si>
  <si>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</si>
  <si>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</si>
  <si>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</si>
  <si>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</si>
  <si>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</si>
  <si>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</si>
  <si>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</si>
  <si>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</si>
  <si>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</si>
  <si>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</si>
  <si>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</si>
  <si>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</si>
  <si>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</si>
  <si>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</si>
  <si>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</si>
  <si>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</si>
  <si>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</si>
  <si>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</si>
  <si>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</si>
  <si>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</si>
  <si>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</si>
  <si>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</si>
  <si>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</si>
  <si>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</si>
  <si>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</si>
  <si>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</si>
  <si>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</si>
  <si>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</si>
  <si>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</si>
  <si>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</si>
  <si>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</si>
  <si>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</si>
  <si>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</si>
  <si>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</si>
  <si>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</si>
  <si>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</si>
  <si>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</si>
  <si>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</si>
  <si>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</si>
  <si>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</si>
  <si>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</si>
  <si>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</si>
  <si>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</si>
  <si>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</si>
  <si>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</si>
  <si>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</si>
  <si>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</si>
  <si>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</si>
  <si>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</si>
  <si>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</si>
  <si>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</si>
  <si>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</si>
  <si>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</si>
  <si>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</si>
  <si>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</si>
  <si>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</si>
  <si>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</si>
  <si>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</si>
  <si>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</si>
  <si>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</si>
  <si>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</si>
  <si>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</si>
  <si>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</si>
  <si>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</si>
  <si>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</si>
  <si>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</si>
  <si>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</si>
  <si>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</si>
  <si>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</si>
  <si>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</si>
  <si>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</si>
  <si>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</si>
  <si>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</si>
  <si>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</si>
  <si>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</si>
  <si>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</si>
  <si>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</si>
  <si>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</si>
  <si>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</si>
  <si>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</si>
  <si>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</si>
  <si>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</si>
  <si>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</si>
  <si>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</si>
  <si>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</si>
  <si>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</si>
  <si>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</si>
  <si>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</si>
  <si>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</si>
  <si>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</si>
  <si>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</si>
  <si>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</si>
  <si>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</si>
  <si>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</si>
  <si>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</si>
  <si>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</si>
  <si>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</si>
  <si>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</si>
  <si>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</si>
  <si>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</si>
  <si>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</si>
  <si>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</si>
  <si>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</si>
  <si>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</si>
  <si>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</si>
  <si>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</si>
  <si>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</si>
  <si>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</si>
  <si>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</si>
  <si>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</si>
  <si>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</si>
  <si>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</si>
  <si>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</si>
  <si>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</si>
  <si>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</si>
  <si>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</si>
  <si>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</si>
  <si>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</si>
  <si>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</si>
  <si>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</si>
  <si>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</si>
  <si>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</si>
  <si>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</si>
  <si>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</si>
  <si>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</si>
  <si>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</si>
  <si>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</si>
  <si>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</si>
  <si>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</si>
  <si>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</si>
  <si>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</si>
  <si>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</si>
  <si>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</si>
  <si>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</si>
  <si>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</si>
  <si>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</si>
  <si>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</si>
  <si>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</si>
  <si>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</si>
  <si>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</si>
  <si>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</si>
  <si>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</si>
  <si>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</si>
  <si>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</si>
  <si>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</si>
  <si>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</si>
  <si>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</si>
  <si>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</si>
  <si>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</si>
  <si>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</si>
  <si>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</si>
  <si>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</si>
  <si>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</si>
  <si>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</si>
  <si>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</si>
  <si>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</si>
  <si>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</si>
  <si>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</si>
  <si>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</si>
  <si>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</si>
  <si>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</si>
  <si>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</si>
  <si>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</si>
  <si>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</si>
  <si>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</si>
  <si>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</si>
  <si>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</si>
  <si>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</si>
  <si>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</si>
  <si>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</si>
  <si>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</si>
  <si>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</si>
  <si>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</si>
  <si>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</si>
  <si>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</si>
  <si>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</si>
  <si>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</si>
  <si>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</si>
  <si>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</si>
  <si>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</si>
  <si>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</si>
  <si>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</si>
  <si>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</si>
  <si>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</si>
  <si>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</si>
  <si>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</si>
  <si>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</si>
  <si>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</si>
  <si>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</si>
  <si>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</si>
  <si>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</si>
  <si>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</si>
  <si>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</si>
  <si>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</si>
  <si>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</si>
  <si>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</si>
  <si>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</si>
  <si>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</si>
  <si>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</si>
  <si>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</si>
  <si>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</si>
  <si>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</si>
  <si>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</si>
  <si>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</si>
  <si>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</si>
  <si>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</si>
  <si>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</si>
  <si>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</si>
  <si>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</si>
  <si>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</si>
  <si>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</si>
  <si>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</si>
  <si>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</si>
  <si>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</si>
  <si>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</si>
  <si>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</si>
  <si>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</si>
  <si>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</si>
  <si>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</si>
  <si>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</si>
  <si>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</si>
  <si>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</si>
  <si>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</si>
  <si>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</si>
  <si>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</si>
  <si>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</si>
  <si>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</si>
  <si>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</si>
  <si>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</si>
  <si>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</si>
  <si>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</si>
  <si>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</si>
  <si>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</si>
  <si>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</si>
  <si>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</si>
  <si>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</si>
  <si>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</si>
  <si>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</si>
  <si>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</si>
  <si>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</si>
  <si>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</si>
  <si>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</si>
  <si>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</si>
  <si>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</si>
  <si>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</si>
  <si>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</si>
  <si>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</si>
  <si>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</si>
  <si>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</si>
  <si>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</si>
  <si>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</si>
  <si>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</si>
  <si>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</si>
  <si>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</si>
  <si>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</si>
  <si>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</si>
  <si>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</si>
  <si>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</si>
  <si>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</si>
  <si>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</si>
  <si>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</si>
  <si>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</si>
  <si>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</si>
  <si>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</si>
  <si>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</si>
  <si>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</si>
  <si>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</si>
  <si>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</si>
  <si>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</si>
  <si>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</si>
  <si>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</si>
  <si>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</si>
  <si>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</si>
  <si>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</si>
  <si>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</si>
  <si>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</si>
  <si>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</si>
  <si>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</si>
  <si>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</si>
  <si>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</si>
  <si>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</si>
  <si>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</si>
  <si>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</si>
  <si>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</si>
  <si>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</si>
  <si>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</si>
  <si>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</si>
  <si>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</si>
  <si>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</si>
  <si>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</si>
  <si>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</si>
  <si>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</si>
  <si>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</si>
  <si>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</si>
  <si>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</si>
  <si>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</si>
  <si>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</si>
  <si>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</si>
  <si>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</si>
  <si>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</si>
  <si>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</si>
  <si>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</si>
  <si>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</si>
  <si>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</si>
  <si>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</si>
  <si>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</si>
  <si>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</si>
  <si>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</si>
  <si>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</si>
  <si>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</si>
  <si>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</si>
  <si>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</si>
  <si>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</si>
  <si>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</si>
  <si>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</si>
  <si>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</si>
  <si>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</si>
  <si>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</si>
  <si>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</si>
  <si>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</si>
  <si>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</si>
  <si>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</si>
  <si>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</si>
  <si>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</si>
  <si>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</si>
  <si>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</si>
  <si>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</si>
  <si>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</si>
  <si>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</si>
  <si>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</si>
  <si>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</si>
  <si>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</si>
  <si>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</si>
  <si>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</si>
  <si>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</si>
  <si>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</si>
  <si>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</si>
  <si>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</si>
  <si>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</si>
  <si>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</si>
  <si>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</si>
  <si>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</si>
  <si>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</si>
  <si>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</si>
  <si>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</si>
  <si>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</si>
  <si>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</si>
  <si>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</si>
  <si>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</si>
  <si>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</si>
  <si>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</si>
  <si>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</si>
  <si>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</si>
  <si>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</si>
  <si>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</si>
  <si>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</si>
  <si>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</si>
  <si>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</si>
  <si>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</si>
  <si>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</si>
  <si>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</si>
  <si>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</si>
  <si>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</si>
  <si>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</si>
  <si>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</si>
  <si>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</si>
  <si>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</si>
  <si>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</si>
  <si>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</si>
  <si>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</si>
  <si>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</si>
  <si>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</si>
  <si>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</si>
  <si>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</si>
  <si>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</si>
  <si>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</si>
  <si>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</si>
  <si>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</si>
  <si>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</si>
  <si>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</si>
  <si>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</si>
  <si>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</si>
  <si>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</si>
  <si>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</si>
  <si>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</si>
  <si>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</si>
  <si>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</si>
  <si>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</si>
  <si>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</si>
  <si>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</si>
  <si>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</si>
  <si>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</si>
  <si>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</si>
  <si>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</si>
  <si>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</si>
  <si>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</si>
  <si>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</si>
  <si>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</si>
  <si>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</si>
  <si>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</si>
  <si>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</si>
  <si>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</si>
  <si>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</si>
  <si>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</si>
  <si>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</si>
  <si>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</si>
  <si>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</si>
  <si>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</si>
  <si>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</si>
  <si>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</si>
  <si>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</si>
  <si>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</si>
  <si>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</si>
  <si>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</si>
  <si>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</si>
  <si>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</si>
  <si>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</si>
  <si>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</si>
  <si>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</si>
  <si>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</si>
  <si>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</si>
  <si>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</si>
  <si>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</si>
  <si>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</si>
  <si>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</si>
  <si>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</si>
  <si>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</si>
  <si>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</si>
  <si>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</si>
  <si>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</si>
  <si>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</si>
  <si>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</si>
  <si>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</si>
  <si>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</si>
  <si>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</si>
  <si>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</si>
  <si>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</si>
  <si>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</si>
  <si>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</si>
  <si>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</si>
  <si>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</si>
  <si>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</si>
  <si>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</si>
  <si>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</si>
  <si>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</si>
  <si>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</si>
  <si>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</si>
  <si>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</si>
  <si>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</si>
  <si>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</si>
  <si>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</si>
  <si>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</si>
  <si>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</si>
  <si>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</si>
  <si>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</si>
  <si>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</si>
  <si>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</si>
  <si>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</si>
  <si>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</si>
  <si>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</si>
  <si>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</si>
  <si>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</si>
  <si>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</si>
  <si>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</si>
  <si>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</si>
  <si>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</si>
  <si>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</si>
  <si>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</si>
  <si>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</si>
  <si>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</si>
  <si>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</si>
  <si>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</si>
  <si>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</si>
  <si>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</si>
  <si>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</si>
  <si>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</si>
  <si>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</si>
  <si>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</si>
  <si>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</si>
  <si>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</si>
  <si>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</si>
  <si>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</si>
  <si>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</si>
  <si>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</si>
  <si>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</si>
  <si>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</si>
  <si>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</si>
  <si>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</si>
  <si>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</si>
  <si>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</si>
  <si>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</si>
  <si>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</si>
  <si>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</si>
  <si>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</si>
  <si>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</si>
  <si>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</si>
  <si>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</si>
  <si>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</si>
  <si>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</si>
  <si>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</si>
  <si>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</si>
  <si>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</si>
  <si>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</si>
  <si>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</si>
  <si>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</si>
  <si>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</si>
  <si>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</si>
  <si>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</si>
  <si>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</si>
  <si>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</si>
  <si>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</si>
  <si>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</si>
  <si>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</si>
  <si>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</si>
  <si>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</si>
  <si>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</si>
  <si>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</si>
  <si>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</si>
  <si>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</si>
  <si>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</si>
  <si>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</si>
  <si>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</si>
  <si>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</si>
  <si>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</si>
  <si>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</si>
  <si>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</si>
  <si>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</si>
  <si>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</si>
  <si>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</si>
  <si>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</si>
  <si>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</si>
  <si>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</si>
  <si>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</si>
  <si>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</si>
  <si>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</si>
  <si>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</si>
  <si>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</si>
  <si>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</si>
  <si>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</si>
  <si>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</si>
  <si>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</si>
  <si>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</si>
  <si>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</si>
  <si>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</si>
  <si>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</si>
  <si>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</si>
  <si>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</si>
  <si>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</si>
  <si>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</si>
  <si>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</si>
  <si>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</si>
  <si>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</si>
  <si>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</si>
  <si>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</si>
  <si>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</si>
  <si>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</si>
  <si>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</si>
  <si>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</si>
  <si>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</si>
  <si>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</si>
  <si>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</si>
  <si>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</si>
  <si>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</si>
  <si>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</si>
  <si>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</si>
  <si>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</si>
  <si>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</si>
  <si>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</si>
  <si>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</si>
  <si>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</si>
  <si>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</si>
  <si>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</si>
  <si>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</si>
  <si>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</si>
  <si>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</si>
  <si>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</si>
  <si>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</si>
  <si>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</si>
  <si>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</si>
  <si>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</si>
  <si>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</si>
  <si>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</si>
  <si>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</si>
  <si>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</si>
  <si>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</si>
  <si>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</si>
  <si>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</si>
  <si>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</si>
  <si>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</si>
  <si>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</si>
  <si>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</si>
  <si>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</si>
  <si>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</si>
  <si>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</si>
  <si>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</si>
  <si>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</si>
  <si>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</si>
  <si>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</si>
  <si>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</si>
  <si>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</si>
  <si>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</si>
  <si>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</si>
  <si>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</si>
  <si>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</si>
  <si>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</si>
  <si>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</si>
  <si>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</si>
  <si>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</si>
  <si>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</si>
  <si>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</si>
  <si>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</si>
  <si>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</si>
  <si>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</si>
  <si>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</si>
  <si>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</si>
  <si>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</si>
  <si>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</si>
  <si>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</si>
  <si>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</si>
  <si>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</si>
  <si>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</si>
  <si>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</si>
  <si>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</si>
  <si>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</si>
  <si>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</si>
  <si>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</si>
  <si>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</si>
  <si>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</si>
  <si>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</si>
  <si>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</si>
  <si>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</si>
  <si>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</si>
  <si>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</si>
  <si>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</si>
  <si>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</si>
  <si>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</si>
  <si>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</si>
  <si>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</si>
  <si>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</si>
  <si>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</si>
  <si>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</si>
  <si>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</si>
  <si>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</si>
  <si>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</si>
  <si>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</si>
  <si>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</si>
  <si>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</si>
  <si>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</si>
  <si>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</si>
  <si>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</si>
  <si>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</si>
  <si>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</si>
  <si>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</si>
  <si>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</si>
  <si>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</si>
  <si>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</si>
  <si>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</si>
  <si>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</si>
  <si>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</si>
  <si>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</si>
  <si>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</si>
  <si>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</si>
  <si>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</si>
  <si>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</si>
  <si>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</si>
  <si>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</si>
  <si>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</si>
  <si>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</si>
  <si>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</si>
  <si>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</si>
  <si>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</si>
  <si>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</si>
  <si>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</si>
  <si>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</si>
  <si>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</si>
  <si>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</si>
  <si>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</si>
  <si>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</si>
  <si>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</si>
  <si>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</si>
  <si>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</si>
  <si>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</si>
  <si>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</si>
  <si>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</si>
  <si>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</si>
  <si>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</si>
  <si>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</si>
  <si>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</si>
  <si>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</si>
  <si>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</si>
  <si>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</si>
  <si>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</si>
  <si>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</si>
  <si>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</si>
  <si>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</si>
  <si>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</si>
  <si>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</si>
  <si>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</si>
  <si>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</si>
  <si>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</si>
  <si>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</si>
  <si>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</si>
  <si>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</si>
  <si>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</si>
  <si>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</si>
  <si>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</si>
  <si>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</si>
  <si>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</si>
  <si>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</si>
  <si>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</si>
  <si>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</si>
  <si>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</si>
  <si>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</si>
  <si>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</si>
  <si>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</si>
  <si>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</si>
  <si>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</si>
  <si>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</si>
  <si>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</si>
  <si>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</si>
  <si>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</si>
  <si>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</si>
  <si>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</si>
  <si>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</si>
  <si>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</si>
  <si>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</si>
  <si>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</si>
  <si>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</si>
  <si>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</si>
  <si>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</si>
  <si>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</si>
  <si>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</si>
  <si>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</si>
  <si>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</si>
  <si>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</si>
  <si>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</si>
  <si>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</si>
  <si>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</si>
  <si>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</si>
  <si>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</si>
  <si>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</si>
  <si>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</si>
  <si>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</si>
  <si>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</si>
  <si>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</si>
  <si>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</si>
  <si>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</si>
  <si>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</si>
  <si>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</si>
  <si>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</si>
  <si>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</si>
  <si>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</si>
  <si>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</si>
  <si>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</si>
  <si>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</si>
  <si>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</si>
  <si>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</si>
  <si>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</si>
  <si>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</si>
  <si>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</si>
  <si>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</si>
  <si>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</si>
  <si>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</si>
  <si>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</si>
  <si>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</si>
  <si>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</si>
  <si>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</si>
  <si>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</si>
  <si>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</si>
  <si>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</si>
  <si>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</si>
  <si>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</si>
  <si>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</si>
  <si>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</si>
  <si>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</si>
  <si>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</si>
  <si>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</si>
  <si>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</si>
  <si>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</si>
  <si>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</si>
  <si>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</si>
  <si>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</si>
  <si>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</si>
  <si>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</si>
  <si>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</si>
  <si>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</si>
  <si>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</si>
  <si>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</si>
  <si>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</si>
  <si>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</si>
  <si>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</si>
  <si>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</si>
  <si>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</si>
  <si>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</si>
  <si>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</si>
  <si>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</si>
  <si>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</si>
  <si>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</si>
  <si>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</si>
  <si>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</si>
  <si>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</si>
  <si>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</si>
  <si>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</si>
  <si>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</si>
  <si>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</si>
  <si>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</si>
  <si>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</si>
  <si>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</si>
  <si>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</si>
  <si>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</si>
  <si>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</si>
  <si>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</si>
  <si>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</si>
  <si>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</si>
  <si>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</si>
  <si>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</si>
  <si>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</si>
  <si>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</si>
  <si>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</si>
  <si>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</si>
  <si>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</si>
  <si>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</si>
  <si>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</si>
  <si>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</si>
  <si>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</si>
  <si>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</si>
  <si>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</si>
  <si>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</si>
  <si>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</si>
  <si>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</si>
  <si>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</si>
  <si>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</si>
  <si>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</si>
  <si>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</si>
  <si>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</si>
  <si>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</si>
  <si>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</si>
  <si>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</si>
  <si>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</si>
  <si>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</si>
  <si>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</si>
  <si>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</si>
  <si>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</si>
  <si>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</si>
  <si>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</si>
  <si>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</si>
  <si>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</si>
  <si>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</si>
  <si>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</si>
  <si>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</si>
  <si>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</si>
  <si>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</si>
  <si>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</si>
  <si>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</si>
  <si>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</si>
  <si>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</si>
  <si>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</si>
  <si>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</si>
  <si>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</si>
  <si>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</si>
  <si>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</si>
  <si>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</si>
  <si>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</si>
  <si>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</si>
  <si>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</si>
  <si>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</si>
  <si>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</si>
  <si>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</si>
  <si>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</si>
  <si>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</si>
  <si>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</si>
  <si>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</si>
  <si>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</si>
  <si>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</si>
  <si>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</si>
  <si>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</si>
  <si>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</si>
  <si>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</si>
  <si>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</si>
  <si>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</si>
  <si>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</si>
  <si>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</si>
  <si>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</si>
  <si>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</si>
  <si>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</si>
  <si>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</si>
  <si>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</si>
  <si>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</si>
  <si>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</si>
  <si>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</si>
  <si>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</si>
  <si>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</si>
  <si>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</si>
  <si>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</si>
  <si>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</si>
  <si>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</si>
  <si>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</si>
  <si>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</si>
  <si>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</si>
  <si>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</si>
  <si>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</si>
  <si>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</si>
  <si>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</si>
  <si>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</si>
  <si>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</si>
  <si>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</si>
  <si>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</si>
  <si>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</si>
  <si>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</si>
  <si>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</si>
  <si>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</si>
  <si>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</si>
  <si>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</si>
  <si>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</si>
  <si>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</si>
  <si>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</si>
  <si>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</si>
  <si>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</si>
  <si>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</si>
  <si>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</si>
  <si>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</si>
  <si>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</si>
  <si>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</si>
  <si>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</si>
  <si>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</si>
  <si>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</si>
  <si>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</si>
  <si>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</si>
  <si>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</si>
  <si>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</si>
  <si>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</si>
  <si>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</si>
  <si>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</si>
  <si>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</si>
  <si>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</si>
  <si>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</si>
  <si>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</si>
  <si>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</si>
  <si>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</si>
  <si>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</si>
  <si>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</si>
  <si>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</si>
  <si>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</si>
  <si>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</si>
  <si>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</si>
  <si>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</si>
  <si>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</si>
  <si>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</si>
  <si>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</si>
  <si>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</si>
  <si>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</si>
  <si>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</si>
  <si>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</si>
  <si>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</si>
  <si>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</si>
  <si>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</si>
  <si>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</si>
  <si>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</si>
  <si>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</si>
  <si>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</si>
  <si>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</si>
  <si>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</si>
  <si>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</si>
  <si>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</si>
  <si>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</si>
  <si>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</si>
  <si>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</si>
  <si>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</si>
  <si>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</si>
  <si>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</si>
  <si>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</si>
  <si>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</si>
  <si>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</si>
  <si>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</si>
  <si>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</si>
  <si>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</si>
  <si>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</si>
  <si>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</si>
  <si>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</si>
  <si>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</si>
  <si>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</si>
  <si>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</si>
  <si>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</si>
  <si>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</si>
  <si>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</si>
  <si>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</si>
  <si>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</si>
  <si>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</si>
  <si>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</si>
  <si>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</si>
  <si>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</si>
  <si>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</si>
  <si>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</si>
  <si>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</si>
  <si>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</si>
  <si>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</si>
  <si>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</si>
  <si>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</si>
  <si>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</si>
  <si>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</si>
  <si>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</si>
  <si>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</si>
  <si>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</si>
  <si>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</si>
  <si>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</si>
  <si>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</si>
  <si>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</si>
  <si>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</si>
  <si>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</si>
  <si>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</si>
  <si>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</si>
  <si>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</si>
  <si>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</si>
  <si>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</si>
  <si>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</si>
  <si>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</si>
  <si>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</si>
  <si>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</si>
  <si>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</si>
  <si>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</si>
  <si>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</si>
  <si>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</si>
  <si>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</si>
  <si>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</si>
  <si>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</si>
  <si>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</si>
  <si>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</si>
  <si>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</si>
  <si>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</si>
  <si>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</si>
  <si>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</si>
  <si>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</si>
  <si>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</si>
  <si>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</si>
  <si>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</si>
  <si>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</si>
  <si>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</si>
  <si>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</si>
  <si>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</si>
  <si>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</si>
  <si>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</si>
  <si>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</si>
  <si>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</si>
  <si>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</si>
  <si>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</si>
  <si>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</si>
  <si>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</si>
  <si>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</si>
  <si>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</si>
  <si>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</si>
  <si>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</si>
  <si>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</si>
  <si>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</si>
  <si>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</si>
  <si>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</si>
  <si>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</si>
  <si>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</si>
  <si>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</si>
  <si>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</si>
  <si>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</si>
  <si>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</si>
  <si>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</si>
  <si>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</si>
  <si>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</si>
  <si>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</si>
  <si>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</si>
  <si>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</si>
  <si>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</si>
  <si>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</si>
  <si>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</si>
  <si>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</si>
  <si>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</si>
  <si>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</si>
  <si>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</si>
  <si>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</si>
  <si>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</si>
  <si>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</si>
  <si>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</si>
  <si>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</si>
  <si>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</si>
  <si>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</si>
  <si>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</si>
  <si>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</si>
  <si>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</si>
  <si>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</si>
  <si>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</si>
  <si>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</si>
  <si>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</si>
  <si>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</si>
  <si>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</si>
  <si>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</si>
  <si>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</si>
  <si>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</si>
  <si>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</si>
  <si>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</si>
  <si>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</si>
  <si>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</si>
  <si>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</si>
  <si>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</si>
  <si>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</si>
  <si>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</si>
  <si>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</si>
  <si>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</si>
  <si>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</si>
  <si>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</si>
  <si>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</si>
  <si>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</si>
  <si>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</si>
  <si>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</si>
  <si>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</si>
  <si>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</si>
  <si>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</si>
  <si>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</si>
  <si>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</si>
  <si>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</si>
  <si>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</si>
  <si>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</si>
  <si>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</si>
  <si>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</si>
  <si>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</si>
  <si>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</si>
  <si>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</si>
  <si>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</si>
  <si>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</si>
  <si>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</si>
  <si>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</si>
  <si>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</si>
  <si>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</si>
  <si>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</si>
  <si>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</si>
  <si>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</si>
  <si>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</si>
  <si>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</si>
  <si>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</si>
  <si>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</si>
  <si>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</si>
  <si>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</si>
  <si>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</si>
  <si>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</si>
  <si>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</si>
  <si>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</si>
  <si>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</si>
  <si>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</si>
  <si>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</si>
  <si>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</si>
  <si>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</si>
  <si>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</si>
  <si>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</si>
  <si>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</si>
  <si>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</si>
  <si>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</si>
  <si>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</si>
  <si>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</si>
  <si>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</si>
  <si>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</si>
  <si>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</si>
  <si>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</si>
  <si>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</si>
  <si>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</si>
  <si>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</si>
  <si>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</si>
  <si>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</si>
  <si>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</si>
  <si>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</si>
  <si>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</si>
  <si>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</si>
  <si>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</si>
  <si>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</si>
  <si>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</si>
  <si>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</si>
  <si>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</si>
  <si>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</si>
  <si>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</si>
  <si>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</si>
  <si>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</si>
  <si>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</si>
  <si>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</si>
  <si>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</si>
  <si>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</si>
  <si>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</si>
  <si>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</si>
  <si>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</si>
  <si>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</si>
  <si>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</si>
  <si>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</si>
  <si>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</si>
  <si>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</si>
  <si>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</si>
  <si>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</si>
  <si>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</si>
  <si>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</si>
  <si>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</si>
  <si>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</si>
  <si>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</si>
  <si>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</si>
  <si>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</si>
  <si>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</si>
  <si>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</si>
  <si>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</si>
  <si>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</si>
  <si>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</si>
  <si>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</si>
  <si>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</si>
  <si>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</si>
  <si>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</si>
  <si>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</si>
  <si>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</si>
  <si>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</si>
  <si>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</si>
  <si>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</si>
  <si>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</si>
  <si>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</si>
  <si>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</si>
  <si>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</si>
  <si>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</si>
  <si>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</si>
  <si>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</si>
  <si>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</si>
  <si>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</si>
  <si>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</si>
  <si>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</si>
  <si>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</si>
  <si>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</si>
  <si>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</si>
  <si>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</si>
  <si>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</si>
  <si>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</si>
  <si>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</si>
  <si>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</si>
  <si>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</si>
  <si>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</si>
  <si>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</si>
  <si>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</si>
  <si>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</si>
  <si>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</si>
  <si>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</si>
  <si>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</si>
  <si>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</si>
  <si>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</si>
  <si>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</si>
  <si>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</si>
  <si>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</si>
  <si>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</si>
  <si>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</si>
  <si>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</si>
  <si>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</si>
  <si>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</si>
  <si>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</si>
  <si>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</si>
  <si>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</si>
  <si>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</si>
  <si>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</si>
  <si>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</si>
  <si>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</si>
  <si>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</si>
  <si>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</si>
  <si>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</si>
  <si>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</si>
  <si>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</si>
  <si>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</si>
  <si>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</si>
  <si>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</si>
  <si>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</si>
  <si>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</si>
  <si>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</si>
  <si>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</si>
  <si>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</si>
  <si>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</si>
  <si>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</si>
  <si>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</si>
  <si>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</si>
  <si>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</si>
  <si>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</si>
  <si>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</si>
  <si>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</si>
  <si>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</si>
  <si>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</si>
  <si>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</si>
  <si>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</si>
  <si>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</si>
  <si>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</si>
  <si>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</si>
  <si>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</si>
  <si>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</si>
  <si>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</si>
  <si>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</si>
  <si>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</si>
  <si>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</si>
  <si>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</si>
  <si>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</si>
  <si>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</si>
  <si>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</si>
  <si>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</si>
  <si>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</si>
  <si>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</si>
  <si>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</si>
  <si>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</si>
  <si>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</si>
  <si>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</si>
  <si>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</si>
  <si>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</si>
  <si>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</si>
  <si>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</si>
  <si>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</si>
  <si>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</si>
  <si>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</si>
  <si>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</si>
  <si>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</si>
  <si>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</si>
  <si>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</si>
  <si>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</si>
  <si>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</si>
  <si>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</si>
  <si>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</si>
  <si>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</si>
  <si>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</si>
  <si>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</si>
  <si>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</si>
  <si>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</si>
  <si>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</si>
  <si>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</si>
  <si>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</si>
  <si>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</si>
  <si>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</si>
  <si>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</si>
  <si>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</si>
  <si>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</si>
  <si>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</si>
  <si>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</si>
  <si>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</si>
  <si>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</si>
  <si>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</si>
  <si>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</si>
  <si>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</si>
  <si>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</si>
  <si>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</si>
  <si>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</si>
  <si>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</si>
  <si>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</si>
  <si>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</si>
  <si>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</si>
  <si>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</si>
  <si>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</si>
  <si>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</si>
  <si>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</si>
  <si>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</si>
  <si>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</si>
  <si>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</si>
  <si>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</si>
  <si>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</si>
  <si>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</si>
  <si>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</si>
  <si>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</si>
  <si>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</si>
  <si>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</si>
  <si>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</si>
  <si>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</si>
  <si>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</si>
  <si>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</si>
  <si>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</si>
  <si>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</si>
  <si>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</si>
  <si>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</si>
  <si>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</si>
  <si>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</si>
  <si>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</si>
  <si>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</si>
  <si>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</si>
  <si>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</si>
  <si>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</si>
  <si>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</si>
  <si>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</si>
  <si>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</si>
  <si>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</si>
  <si>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</si>
  <si>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</si>
  <si>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</si>
  <si>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</si>
  <si>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</si>
  <si>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</si>
  <si>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</si>
  <si>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</si>
  <si>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</si>
  <si>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</si>
  <si>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</si>
  <si>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</si>
  <si>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</si>
  <si>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</si>
  <si>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</si>
  <si>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</si>
  <si>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</si>
  <si>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</si>
  <si>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</si>
  <si>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</si>
  <si>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</si>
  <si>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</si>
  <si>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</si>
  <si>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</si>
  <si>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</si>
  <si>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</si>
  <si>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</si>
  <si>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</si>
  <si>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</si>
  <si>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</si>
  <si>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</si>
  <si>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</si>
  <si>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</si>
  <si>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</si>
  <si>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</si>
  <si>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</si>
  <si>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</si>
  <si>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</si>
  <si>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</si>
  <si>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</si>
  <si>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</si>
  <si>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</si>
  <si>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</si>
  <si>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</si>
  <si>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</si>
  <si>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</si>
  <si>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</si>
  <si>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</si>
  <si>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</si>
  <si>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</si>
  <si>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</si>
  <si>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</si>
  <si>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</si>
  <si>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</si>
  <si>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</si>
  <si>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</si>
  <si>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</si>
  <si>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</si>
  <si>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</si>
  <si>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</si>
  <si>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</si>
  <si>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</si>
  <si>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</si>
  <si>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</si>
  <si>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</si>
  <si>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</si>
  <si>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</si>
  <si>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</si>
  <si>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</si>
  <si>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</si>
  <si>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</si>
  <si>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</si>
  <si>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</si>
  <si>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</si>
  <si>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</si>
  <si>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</si>
  <si>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</si>
  <si>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</si>
  <si>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</si>
  <si>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</si>
  <si>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</si>
  <si>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</si>
  <si>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</si>
  <si>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</si>
  <si>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</si>
  <si>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</si>
  <si>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</si>
  <si>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</si>
  <si>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</si>
  <si>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</si>
  <si>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</si>
  <si>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</si>
  <si>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</si>
  <si>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</si>
  <si>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</si>
  <si>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</si>
  <si>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</si>
  <si>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</si>
  <si>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</si>
  <si>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</si>
  <si>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</si>
  <si>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</si>
  <si>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</si>
  <si>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</si>
  <si>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</si>
  <si>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</si>
  <si>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</si>
  <si>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</si>
  <si>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</si>
  <si>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</si>
  <si>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</si>
  <si>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</si>
  <si>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</si>
  <si>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</si>
  <si>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</si>
  <si>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</si>
  <si>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</si>
  <si>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</si>
  <si>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</si>
  <si>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</si>
  <si>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</si>
  <si>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</si>
  <si>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</si>
  <si>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</si>
  <si>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</si>
  <si>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</si>
  <si>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</si>
  <si>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</si>
  <si>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</si>
  <si>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</si>
  <si>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</si>
  <si>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</si>
  <si>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</si>
  <si>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</si>
  <si>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</si>
  <si>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</si>
  <si>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</si>
  <si>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</si>
  <si>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</si>
  <si>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</si>
  <si>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</si>
  <si>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</si>
  <si>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</si>
  <si>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</si>
  <si>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</si>
  <si>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</si>
  <si>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</si>
  <si>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</si>
  <si>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</si>
  <si>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</si>
  <si>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</si>
  <si>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</si>
  <si>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</si>
  <si>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</si>
  <si>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</si>
  <si>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</si>
  <si>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</si>
  <si>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</si>
  <si>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</si>
  <si>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</si>
  <si>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</si>
  <si>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</si>
  <si>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</si>
  <si>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</si>
  <si>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</si>
  <si>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</si>
  <si>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</si>
  <si>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</si>
  <si>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</si>
  <si>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</si>
  <si>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</si>
  <si>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</si>
  <si>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</si>
  <si>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</si>
  <si>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</si>
  <si>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</si>
  <si>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</si>
  <si>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</si>
  <si>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</si>
  <si>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</si>
  <si>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</si>
  <si>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</si>
  <si>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</si>
  <si>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</si>
  <si>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</si>
  <si>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</si>
  <si>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</si>
  <si>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</si>
  <si>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</si>
  <si>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</si>
  <si>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</si>
  <si>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</si>
  <si>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</si>
  <si>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</si>
  <si>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</si>
  <si>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</si>
  <si>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</si>
  <si>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</si>
  <si>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</si>
  <si>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</si>
  <si>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</si>
  <si>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</si>
  <si>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</si>
  <si>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</si>
  <si>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</si>
  <si>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</si>
  <si>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</si>
  <si>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</si>
  <si>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</si>
  <si>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</si>
  <si>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</si>
  <si>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</si>
  <si>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</si>
  <si>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</si>
  <si>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</si>
  <si>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</si>
  <si>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</si>
  <si>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</si>
  <si>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</si>
  <si>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</si>
  <si>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</si>
  <si>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</si>
  <si>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</si>
  <si>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</si>
  <si>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</si>
  <si>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</si>
  <si>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</si>
  <si>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</si>
  <si>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</si>
  <si>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</si>
  <si>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</si>
  <si>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</si>
  <si>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</si>
  <si>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</si>
  <si>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</si>
  <si>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</si>
  <si>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</si>
  <si>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</si>
  <si>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</si>
  <si>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</si>
  <si>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</si>
  <si>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</si>
  <si>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</si>
  <si>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</si>
  <si>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</si>
  <si>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</si>
  <si>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</si>
  <si>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</si>
  <si>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</si>
  <si>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</si>
  <si>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</si>
  <si>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</si>
  <si>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</si>
  <si>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</si>
  <si>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</si>
  <si>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</si>
  <si>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</si>
  <si>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</si>
  <si>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</si>
  <si>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</si>
  <si>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</si>
  <si>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</si>
  <si>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</si>
  <si>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</si>
  <si>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</si>
  <si>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</si>
  <si>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</si>
  <si>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</si>
  <si>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</si>
  <si>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</si>
  <si>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</si>
  <si>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</si>
  <si>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</si>
  <si>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</si>
  <si>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</si>
  <si>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</si>
  <si>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</si>
  <si>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</si>
  <si>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</si>
  <si>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</si>
  <si>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</si>
  <si>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</si>
  <si>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</si>
  <si>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</si>
  <si>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</si>
  <si>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</si>
  <si>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</si>
  <si>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</si>
  <si>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</si>
  <si>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</si>
  <si>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</si>
  <si>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</si>
  <si>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</si>
  <si>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</si>
  <si>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</si>
  <si>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</si>
  <si>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</si>
  <si>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</si>
  <si>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</si>
  <si>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</si>
  <si>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</si>
  <si>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</si>
  <si>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</si>
  <si>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</si>
  <si>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</si>
  <si>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</si>
  <si>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</si>
  <si>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</si>
  <si>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</si>
  <si>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</si>
  <si>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</si>
  <si>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</si>
  <si>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</si>
  <si>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</si>
  <si>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</si>
  <si>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</si>
  <si>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</si>
  <si>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</si>
  <si>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</si>
  <si>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</si>
  <si>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</si>
  <si>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</si>
  <si>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</si>
  <si>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</si>
  <si>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</si>
  <si>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</si>
  <si>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</si>
  <si>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</si>
  <si>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</si>
  <si>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</si>
  <si>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</si>
  <si>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</si>
  <si>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</si>
  <si>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</si>
  <si>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</si>
  <si>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</si>
  <si>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</si>
  <si>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</si>
  <si>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</si>
  <si>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</si>
  <si>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</si>
  <si>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</si>
  <si>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</si>
  <si>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</si>
  <si>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</si>
  <si>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</si>
  <si>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</si>
  <si>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</si>
  <si>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</si>
  <si>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</si>
  <si>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</si>
  <si>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</si>
  <si>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</si>
  <si>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</si>
  <si>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</si>
  <si>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</si>
  <si>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</si>
  <si>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</si>
  <si>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</si>
  <si>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</si>
  <si>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</si>
  <si>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</si>
  <si>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</si>
  <si>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</si>
  <si>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</si>
  <si>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</si>
  <si>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</si>
  <si>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</si>
  <si>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</si>
  <si>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</si>
  <si>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</si>
  <si>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</si>
  <si>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</si>
  <si>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</si>
  <si>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</si>
  <si>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</si>
  <si>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</si>
  <si>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</si>
  <si>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</si>
  <si>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</si>
  <si>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</si>
  <si>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</si>
  <si>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</si>
  <si>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</si>
  <si>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</si>
  <si>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</si>
  <si>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</si>
  <si>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</si>
  <si>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</si>
  <si>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</si>
  <si>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</si>
  <si>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</si>
  <si>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</si>
  <si>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</si>
  <si>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</si>
  <si>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</si>
  <si>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</si>
  <si>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</si>
  <si>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</si>
  <si>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</si>
  <si>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</si>
  <si>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</si>
  <si>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</si>
  <si>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</si>
  <si>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</si>
  <si>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</si>
  <si>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</si>
  <si>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</si>
  <si>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</si>
  <si>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</si>
  <si>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</si>
  <si>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</si>
  <si>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</si>
  <si>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</si>
  <si>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</si>
  <si>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</si>
  <si>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</si>
  <si>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</si>
  <si>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</si>
  <si>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</si>
  <si>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</si>
  <si>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</si>
  <si>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</si>
  <si>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</si>
  <si>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</si>
  <si>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</si>
  <si>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</si>
  <si>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</si>
  <si>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</si>
  <si>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</si>
  <si>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</si>
  <si>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</si>
  <si>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</si>
  <si>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</si>
  <si>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</si>
  <si>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</si>
  <si>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</si>
  <si>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</si>
  <si>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</si>
  <si>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</si>
  <si>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</si>
  <si>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</si>
  <si>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</si>
  <si>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</si>
  <si>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</si>
  <si>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</si>
  <si>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</si>
  <si>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</si>
  <si>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</si>
  <si>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</si>
  <si>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</si>
  <si>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</si>
  <si>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</si>
  <si>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</si>
  <si>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</si>
  <si>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</si>
  <si>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</si>
  <si>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</si>
  <si>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</si>
  <si>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</si>
  <si>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</si>
  <si>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</si>
  <si>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</si>
  <si>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</si>
  <si>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</si>
  <si>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</si>
  <si>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</si>
  <si>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</si>
  <si>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</si>
  <si>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</si>
  <si>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</si>
  <si>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</si>
  <si>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</si>
  <si>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</si>
  <si>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</si>
  <si>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</si>
  <si>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</si>
  <si>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</si>
  <si>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</si>
  <si>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</si>
  <si>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</si>
  <si>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</si>
  <si>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</si>
  <si>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</si>
  <si>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</si>
  <si>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</si>
  <si>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</si>
  <si>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</si>
  <si>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</si>
  <si>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</si>
  <si>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</si>
  <si>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</si>
  <si>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</si>
  <si>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</si>
  <si>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</si>
  <si>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</si>
  <si>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</si>
  <si>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</si>
  <si>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</si>
  <si>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</si>
  <si>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</si>
  <si>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</si>
  <si>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</si>
  <si>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</si>
  <si>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</si>
  <si>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</si>
  <si>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</si>
  <si>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</si>
  <si>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</si>
  <si>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</si>
  <si>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</si>
  <si>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</si>
  <si>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</si>
  <si>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</si>
  <si>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</si>
  <si>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</si>
  <si>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</si>
  <si>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</si>
  <si>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</si>
  <si>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</si>
  <si>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</si>
  <si>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</si>
  <si>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</si>
  <si>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</si>
  <si>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</si>
  <si>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</si>
  <si>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</si>
  <si>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</si>
  <si>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</si>
  <si>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</si>
  <si>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</si>
  <si>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</si>
  <si>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</si>
  <si>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</si>
  <si>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</si>
  <si>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</si>
  <si>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</si>
  <si>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</si>
  <si>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</si>
  <si>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</si>
  <si>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</si>
  <si>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</si>
  <si>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</si>
  <si>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</si>
  <si>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</si>
  <si>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</si>
  <si>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</si>
  <si>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</si>
  <si>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</si>
  <si>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</si>
  <si>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</si>
  <si>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</si>
  <si>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</si>
  <si>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</si>
  <si>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</si>
  <si>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</si>
  <si>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</si>
  <si>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</si>
  <si>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</si>
  <si>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</si>
  <si>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</si>
  <si>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</si>
  <si>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</si>
  <si>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</si>
  <si>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</si>
  <si>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</si>
  <si>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</si>
  <si>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</si>
  <si>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</si>
  <si>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</si>
  <si>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</si>
  <si>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</si>
  <si>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</si>
  <si>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</si>
  <si>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</si>
  <si>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</si>
  <si>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</si>
  <si>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</si>
  <si>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</si>
  <si>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</si>
  <si>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</si>
  <si>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</si>
  <si>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</si>
  <si>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</si>
  <si>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</si>
  <si>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</si>
  <si>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</si>
  <si>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</si>
  <si>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</si>
  <si>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</si>
  <si>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</si>
  <si>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</si>
  <si>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</si>
  <si>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</si>
  <si>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</si>
  <si>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</si>
  <si>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</si>
  <si>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</si>
  <si>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</si>
  <si>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</si>
  <si>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</si>
  <si>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</si>
  <si>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</si>
  <si>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</si>
  <si>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</si>
  <si>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</si>
  <si>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</si>
  <si>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</si>
  <si>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</si>
  <si>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</si>
  <si>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</si>
  <si>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</si>
  <si>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</si>
  <si>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</si>
  <si>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</si>
  <si>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</si>
  <si>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</si>
  <si>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</si>
  <si>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</si>
  <si>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</si>
  <si>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</si>
  <si>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</si>
  <si>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</si>
  <si>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</si>
  <si>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</si>
  <si>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</si>
  <si>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</si>
  <si>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</si>
  <si>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</si>
  <si>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</si>
  <si>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</si>
  <si>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</si>
  <si>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</si>
  <si>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</si>
  <si>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</si>
  <si>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</si>
  <si>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</si>
  <si>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</si>
  <si>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</si>
  <si>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</si>
  <si>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</si>
  <si>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</si>
  <si>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</si>
  <si>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</si>
  <si>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</si>
  <si>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</si>
  <si>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</si>
  <si>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</si>
  <si>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</si>
  <si>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</si>
  <si>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</si>
  <si>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</si>
  <si>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</si>
  <si>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</si>
  <si>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</si>
  <si>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</si>
  <si>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</si>
  <si>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</si>
  <si>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</si>
  <si>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</si>
  <si>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</si>
  <si>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</si>
  <si>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</si>
  <si>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</si>
  <si>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</si>
  <si>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</si>
  <si>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</si>
  <si>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</si>
  <si>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</si>
  <si>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</si>
  <si>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</si>
  <si>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</si>
  <si>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</si>
  <si>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</si>
  <si>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</si>
  <si>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</si>
  <si>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</si>
  <si>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</si>
  <si>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</si>
  <si>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</si>
  <si>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</si>
  <si>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</si>
  <si>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</si>
  <si>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</si>
  <si>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</si>
  <si>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</si>
  <si>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</si>
  <si>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</si>
  <si>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</si>
  <si>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</si>
  <si>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</si>
  <si>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</si>
  <si>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</si>
  <si>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</si>
  <si>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</si>
  <si>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</si>
  <si>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</si>
  <si>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</si>
  <si>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</si>
  <si>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</si>
  <si>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</si>
  <si>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</si>
  <si>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</si>
  <si>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</si>
  <si>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</si>
  <si>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</si>
  <si>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</si>
  <si>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</si>
  <si>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</si>
  <si>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</si>
  <si>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</si>
  <si>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</si>
  <si>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</si>
  <si>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</si>
  <si>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</si>
  <si>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</si>
  <si>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</si>
  <si>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</si>
  <si>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</si>
  <si>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</si>
  <si>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</si>
  <si>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</si>
  <si>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</si>
  <si>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</si>
  <si>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</si>
  <si>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</si>
  <si>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</si>
  <si>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</si>
  <si>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</si>
  <si>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</si>
  <si>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</si>
  <si>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</si>
  <si>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</si>
  <si>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</si>
  <si>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</si>
  <si>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</si>
  <si>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</si>
  <si>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</si>
  <si>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</si>
  <si>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</si>
  <si>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</si>
  <si>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</si>
  <si>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</si>
  <si>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</si>
  <si>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</si>
  <si>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</si>
  <si>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</si>
  <si>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</si>
  <si>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</si>
  <si>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</si>
  <si>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</si>
  <si>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</si>
  <si>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</si>
  <si>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</si>
  <si>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</si>
  <si>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</si>
  <si>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</si>
  <si>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</si>
  <si>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</si>
  <si>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</si>
  <si>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</si>
  <si>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</si>
  <si>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</si>
  <si>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</si>
  <si>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</si>
  <si>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</si>
  <si>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</si>
  <si>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</si>
  <si>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</si>
  <si>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</si>
  <si>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</si>
  <si>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</si>
  <si>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</si>
  <si>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</si>
  <si>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</si>
  <si>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</si>
  <si>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</si>
  <si>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</si>
  <si>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</si>
  <si>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</si>
  <si>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</si>
  <si>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</si>
  <si>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</si>
  <si>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</si>
  <si>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</si>
  <si>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</si>
  <si>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</si>
  <si>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</si>
  <si>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</si>
  <si>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</si>
  <si>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</si>
  <si>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</si>
  <si>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</si>
  <si>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</si>
  <si>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</si>
  <si>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</si>
  <si>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</si>
  <si>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</si>
  <si>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</si>
  <si>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</si>
  <si>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</si>
  <si>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</si>
  <si>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</si>
  <si>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</si>
  <si>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</si>
  <si>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</si>
  <si>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</si>
  <si>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</si>
  <si>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</si>
  <si>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</si>
  <si>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</si>
  <si>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</si>
  <si>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</si>
  <si>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</si>
  <si>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</si>
  <si>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</si>
  <si>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</si>
  <si>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</si>
  <si>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</si>
  <si>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</si>
  <si>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</si>
  <si>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</si>
  <si>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</si>
  <si>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</si>
  <si>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</si>
  <si>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</si>
  <si>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</si>
  <si>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</si>
  <si>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</si>
  <si>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</si>
  <si>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</si>
  <si>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</si>
  <si>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</si>
  <si>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</si>
  <si>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</si>
  <si>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</si>
  <si>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</si>
  <si>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</si>
  <si>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</si>
  <si>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</si>
  <si>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</si>
  <si>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</si>
  <si>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</si>
  <si>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</si>
  <si>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</si>
  <si>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</si>
  <si>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</si>
  <si>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</si>
  <si>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</si>
  <si>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</si>
  <si>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</si>
  <si>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</si>
  <si>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</si>
  <si>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</si>
  <si>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</si>
  <si>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</si>
  <si>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</si>
  <si>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</si>
  <si>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</si>
  <si>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</si>
  <si>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</si>
  <si>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</si>
  <si>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</si>
  <si>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</si>
  <si>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</si>
  <si>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</si>
  <si>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</si>
  <si>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</si>
  <si>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</si>
  <si>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</si>
  <si>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</si>
  <si>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</si>
  <si>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</si>
  <si>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</si>
  <si>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</si>
  <si>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</si>
  <si>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</si>
  <si>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</si>
  <si>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</si>
  <si>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</si>
  <si>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</si>
  <si>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</si>
  <si>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</si>
  <si>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</si>
  <si>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</si>
  <si>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</si>
  <si>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</si>
  <si>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</si>
  <si>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</si>
  <si>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</si>
  <si>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</si>
  <si>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</si>
  <si>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</si>
  <si>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</si>
  <si>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</si>
  <si>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</si>
  <si>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</si>
  <si>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</si>
  <si>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</si>
  <si>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</si>
  <si>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</si>
  <si>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</si>
  <si>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</si>
  <si>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</si>
  <si>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</si>
  <si>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</si>
  <si>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</si>
  <si>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</si>
  <si>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</si>
  <si>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</si>
  <si>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</si>
  <si>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</si>
  <si>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</si>
  <si>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</si>
  <si>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</si>
  <si>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</si>
  <si>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</si>
  <si>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</si>
  <si>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</si>
  <si>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</si>
  <si>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</si>
  <si>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</si>
  <si>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</si>
  <si>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</si>
  <si>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</si>
  <si>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</si>
  <si>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</si>
  <si>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</si>
  <si>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</si>
  <si>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</si>
  <si>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</si>
  <si>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</si>
  <si>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</si>
  <si>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</si>
  <si>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</si>
  <si>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</si>
  <si>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</si>
  <si>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</si>
  <si>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</si>
  <si>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</si>
  <si>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</si>
  <si>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</si>
  <si>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</si>
  <si>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</si>
  <si>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</si>
  <si>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</si>
  <si>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</si>
  <si>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</si>
  <si>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</si>
  <si>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</si>
  <si>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</si>
  <si>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</si>
  <si>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</si>
  <si>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</si>
  <si>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</si>
  <si>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</si>
  <si>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</si>
  <si>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</si>
  <si>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</si>
  <si>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</si>
  <si>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</si>
  <si>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</si>
  <si>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</si>
  <si>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</si>
  <si>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</si>
  <si>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</si>
  <si>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</si>
  <si>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</si>
  <si>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</si>
  <si>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</si>
  <si>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</si>
  <si>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</si>
  <si>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</si>
  <si>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</si>
  <si>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</si>
  <si>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</si>
  <si>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</si>
  <si>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</si>
  <si>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</si>
  <si>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</si>
  <si>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</si>
  <si>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</si>
  <si>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</si>
  <si>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</si>
  <si>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</si>
  <si>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</si>
  <si>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</si>
  <si>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</si>
  <si>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</si>
  <si>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</si>
  <si>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</si>
  <si>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</si>
  <si>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</si>
  <si>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</si>
  <si>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</si>
  <si>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</si>
  <si>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</si>
  <si>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</si>
  <si>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</si>
  <si>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</si>
  <si>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</si>
  <si>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</si>
  <si>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</si>
  <si>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</si>
  <si>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</si>
  <si>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</si>
  <si>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</si>
  <si>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</si>
  <si>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</si>
  <si>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</si>
  <si>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</si>
  <si>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</si>
  <si>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</si>
  <si>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</si>
  <si>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</si>
  <si>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</si>
  <si>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</si>
  <si>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</si>
  <si>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</si>
  <si>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</si>
  <si>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</si>
  <si>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</si>
  <si>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</si>
  <si>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</si>
  <si>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</si>
  <si>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</si>
  <si>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</si>
  <si>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</si>
  <si>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</si>
  <si>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</si>
  <si>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</si>
  <si>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</si>
  <si>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</si>
  <si>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</si>
  <si>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</si>
  <si>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</si>
  <si>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</si>
  <si>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</si>
  <si>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</si>
  <si>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</si>
  <si>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</si>
  <si>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</si>
  <si>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</si>
  <si>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</si>
  <si>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</si>
  <si>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</si>
  <si>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</si>
  <si>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</si>
  <si>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</si>
  <si>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</si>
  <si>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</si>
  <si>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</si>
  <si>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</si>
  <si>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</si>
  <si>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</si>
  <si>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</si>
  <si>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</si>
  <si>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</si>
  <si>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</si>
  <si>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</si>
  <si>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</si>
  <si>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</si>
  <si>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</si>
  <si>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</si>
  <si>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</si>
  <si>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</si>
  <si>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</si>
  <si>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</si>
  <si>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</si>
  <si>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</si>
  <si>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</si>
  <si>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</si>
  <si>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</si>
  <si>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</si>
  <si>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</si>
  <si>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</si>
  <si>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</si>
  <si>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</si>
  <si>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</si>
  <si>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</si>
  <si>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</si>
  <si>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</si>
  <si>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</si>
  <si>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</si>
  <si>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</si>
  <si>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</si>
  <si>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</si>
  <si>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</si>
  <si>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</si>
  <si>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</si>
  <si>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</si>
  <si>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</si>
  <si>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</si>
  <si>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</si>
  <si>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</si>
  <si>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</si>
  <si>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</si>
  <si>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</si>
  <si>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</si>
  <si>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</si>
  <si>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</si>
  <si>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</si>
  <si>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</si>
  <si>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</si>
  <si>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</si>
  <si>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</si>
  <si>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</si>
  <si>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</si>
  <si>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</si>
  <si>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</si>
  <si>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</si>
  <si>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</si>
  <si>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</si>
  <si>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</si>
  <si>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</si>
  <si>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</si>
  <si>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</si>
  <si>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</si>
  <si>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</si>
  <si>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</si>
  <si>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</si>
  <si>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</si>
  <si>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</si>
  <si>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</si>
  <si>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</si>
  <si>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</si>
  <si>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</si>
  <si>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</si>
  <si>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</si>
  <si>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</si>
  <si>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</si>
  <si>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</si>
  <si>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</si>
  <si>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</si>
  <si>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</si>
  <si>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</si>
  <si>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</si>
  <si>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</si>
  <si>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</si>
  <si>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</si>
  <si>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</si>
  <si>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</si>
  <si>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</si>
  <si>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</si>
  <si>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</si>
  <si>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</si>
  <si>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</si>
  <si>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</si>
  <si>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</si>
  <si>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</si>
  <si>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</si>
  <si>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</si>
  <si>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</si>
  <si>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</si>
  <si>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</si>
  <si>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</si>
  <si>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</si>
  <si>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</si>
  <si>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</si>
  <si>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</si>
  <si>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</si>
  <si>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</si>
  <si>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</si>
  <si>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</si>
  <si>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</si>
  <si>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</si>
  <si>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</si>
  <si>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</si>
  <si>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</si>
  <si>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</si>
  <si>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</si>
  <si>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</si>
  <si>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</si>
  <si>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</si>
  <si>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</si>
  <si>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</si>
  <si>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</si>
  <si>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</si>
  <si>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</si>
  <si>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</si>
  <si>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</si>
  <si>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</si>
  <si>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</si>
  <si>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</si>
  <si>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</si>
  <si>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</si>
  <si>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</si>
  <si>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</si>
  <si>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</si>
  <si>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</si>
  <si>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</si>
  <si>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</si>
  <si>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</si>
  <si>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</si>
  <si>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</si>
  <si>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</si>
  <si>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</si>
  <si>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</si>
  <si>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</si>
  <si>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</si>
  <si>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</si>
  <si>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</si>
  <si>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</si>
  <si>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</si>
  <si>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</si>
  <si>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</si>
  <si>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</si>
  <si>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</si>
  <si>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</si>
  <si>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</si>
  <si>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</si>
  <si>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</si>
  <si>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</si>
  <si>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</si>
  <si>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</si>
  <si>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</si>
  <si>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</si>
  <si>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</si>
  <si>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</si>
  <si>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</si>
  <si>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</si>
  <si>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</si>
  <si>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</si>
  <si>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</si>
  <si>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</si>
  <si>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</si>
  <si>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</si>
  <si>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</si>
  <si>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</si>
  <si>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</si>
  <si>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</si>
  <si>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</si>
  <si>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</si>
  <si>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</si>
  <si>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</si>
  <si>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</si>
  <si>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</si>
  <si>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</si>
  <si>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</si>
  <si>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</si>
  <si>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</si>
  <si>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</si>
  <si>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</si>
  <si>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</si>
  <si>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</si>
  <si>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</si>
  <si>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</si>
  <si>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</si>
  <si>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</si>
  <si>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</si>
  <si>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</si>
  <si>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</si>
  <si>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</si>
  <si>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</si>
  <si>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</si>
  <si>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</si>
  <si>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</si>
  <si>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</si>
  <si>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</si>
  <si>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</si>
  <si>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</si>
  <si>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</si>
  <si>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</si>
  <si>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</si>
  <si>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</si>
  <si>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</si>
  <si>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</si>
  <si>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</si>
  <si>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</si>
  <si>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</si>
  <si>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</si>
  <si>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</si>
  <si>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</si>
  <si>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</si>
  <si>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</si>
  <si>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</si>
  <si>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</si>
  <si>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</si>
  <si>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</si>
  <si>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</si>
  <si>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</si>
  <si>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</si>
  <si>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</si>
  <si>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</si>
  <si>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</si>
  <si>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</si>
  <si>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</si>
  <si>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</si>
  <si>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</si>
  <si>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</si>
  <si>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</si>
  <si>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</si>
  <si>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</si>
  <si>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</si>
  <si>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</si>
  <si>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</si>
  <si>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</si>
  <si>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</si>
  <si>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</si>
  <si>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</si>
  <si>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</si>
  <si>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</si>
  <si>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</si>
  <si>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</si>
  <si>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</si>
  <si>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</si>
  <si>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</si>
  <si>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</si>
  <si>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</si>
  <si>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</si>
  <si>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</si>
  <si>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</si>
  <si>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</si>
  <si>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</si>
  <si>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</si>
  <si>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</si>
  <si>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</si>
  <si>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</si>
  <si>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</si>
  <si>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</si>
  <si>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</si>
  <si>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</si>
  <si>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</si>
  <si>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</si>
  <si>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</si>
  <si>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</si>
  <si>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</si>
  <si>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</si>
  <si>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</si>
  <si>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</si>
  <si>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</si>
  <si>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</si>
  <si>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</si>
  <si>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</si>
  <si>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</si>
  <si>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</si>
  <si>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</si>
  <si>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</si>
  <si>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</si>
  <si>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</si>
  <si>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</si>
  <si>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</si>
  <si>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</si>
  <si>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</si>
  <si>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</si>
  <si>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</si>
  <si>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</si>
  <si>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</si>
  <si>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</si>
  <si>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</si>
  <si>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</si>
  <si>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</si>
  <si>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</si>
  <si>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</si>
  <si>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</si>
  <si>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</si>
  <si>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</si>
  <si>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</si>
  <si>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</si>
  <si>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</si>
  <si>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</si>
  <si>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</si>
  <si>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</si>
  <si>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</si>
  <si>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</si>
  <si>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</si>
  <si>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</si>
  <si>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</si>
  <si>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</si>
  <si>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</si>
  <si>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</si>
  <si>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</si>
  <si>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</si>
  <si>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</si>
  <si>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</si>
  <si>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</si>
  <si>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</si>
  <si>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</si>
  <si>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</si>
  <si>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</si>
  <si>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</si>
  <si>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</si>
  <si>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</si>
  <si>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</si>
  <si>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</si>
  <si>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</si>
  <si>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</si>
  <si>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</si>
  <si>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</si>
  <si>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</si>
  <si>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</si>
  <si>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</si>
  <si>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</si>
  <si>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</si>
  <si>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</si>
  <si>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</si>
  <si>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</si>
  <si>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</si>
  <si>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</si>
  <si>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</si>
  <si>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</si>
  <si>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</si>
  <si>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</si>
  <si>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</si>
  <si>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</si>
  <si>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</si>
  <si>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</si>
  <si>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</si>
  <si>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</si>
  <si>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</si>
  <si>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</si>
  <si>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</si>
  <si>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</si>
  <si>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</si>
  <si>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</si>
  <si>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</si>
  <si>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</si>
  <si>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</si>
  <si>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</si>
  <si>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</si>
  <si>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</si>
  <si>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</si>
  <si>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</si>
  <si>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</si>
  <si>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</si>
  <si>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</si>
  <si>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</si>
  <si>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</si>
  <si>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</si>
  <si>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</si>
  <si>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</si>
  <si>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</si>
  <si>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</si>
  <si>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</si>
  <si>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</si>
  <si>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</si>
  <si>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</si>
  <si>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</si>
  <si>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</si>
  <si>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</si>
  <si>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</si>
  <si>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</si>
  <si>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</si>
  <si>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</si>
  <si>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</si>
  <si>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</si>
  <si>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</si>
  <si>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</si>
  <si>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</si>
  <si>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</si>
  <si>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</si>
  <si>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</si>
  <si>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</si>
  <si>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</si>
  <si>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</si>
  <si>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</si>
  <si>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</si>
  <si>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</si>
  <si>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</si>
  <si>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</si>
  <si>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</si>
  <si>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</si>
  <si>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</si>
  <si>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</si>
  <si>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</si>
  <si>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</si>
  <si>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</si>
  <si>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</si>
  <si>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</si>
  <si>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</si>
  <si>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</si>
  <si>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</si>
  <si>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</si>
  <si>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</si>
  <si>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</si>
  <si>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</si>
  <si>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</si>
  <si>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</si>
  <si>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</si>
  <si>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</si>
  <si>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</si>
  <si>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</si>
  <si>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</si>
  <si>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</si>
  <si>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</si>
  <si>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</si>
  <si>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</si>
  <si>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</si>
  <si>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</si>
  <si>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</si>
  <si>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</si>
  <si>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</si>
  <si>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</si>
  <si>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</si>
  <si>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</si>
  <si>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</si>
  <si>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</si>
  <si>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</si>
  <si>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</si>
  <si>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</si>
  <si>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</si>
  <si>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</si>
  <si>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</si>
  <si>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</si>
  <si>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</si>
  <si>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</si>
  <si>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</si>
  <si>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</si>
  <si>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</si>
  <si>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</si>
  <si>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</si>
  <si>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</si>
  <si>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</si>
  <si>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</si>
  <si>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</si>
  <si>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</si>
  <si>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</si>
  <si>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</si>
  <si>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</si>
  <si>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</si>
  <si>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</si>
  <si>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</si>
  <si>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</si>
  <si>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</si>
  <si>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</si>
  <si>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</si>
  <si>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</si>
  <si>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</si>
  <si>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</si>
  <si>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</si>
  <si>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</si>
  <si>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</si>
  <si>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</si>
  <si>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</si>
  <si>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</si>
  <si>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</si>
  <si>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</si>
  <si>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</si>
  <si>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</si>
  <si>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</si>
  <si>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</si>
  <si>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</si>
  <si>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</si>
  <si>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</si>
  <si>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</si>
  <si>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</si>
  <si>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</si>
  <si>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</si>
  <si>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</si>
  <si>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</si>
  <si>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</si>
  <si>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</si>
  <si>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</si>
  <si>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</si>
  <si>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</si>
  <si>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</si>
  <si>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</si>
  <si>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</si>
  <si>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</si>
  <si>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</si>
  <si>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</si>
  <si>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</si>
  <si>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</si>
  <si>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</si>
  <si>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</si>
  <si>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</si>
  <si>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</si>
  <si>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</si>
  <si>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</si>
  <si>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</si>
  <si>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</si>
  <si>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</si>
  <si>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</si>
  <si>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</si>
  <si>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</si>
  <si>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</si>
  <si>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</si>
  <si>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</si>
  <si>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</si>
  <si>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</si>
  <si>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</si>
  <si>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</si>
  <si>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</si>
  <si>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</si>
  <si>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</si>
  <si>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</si>
  <si>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</si>
  <si>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</si>
  <si>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</si>
  <si>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</si>
  <si>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</si>
  <si>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</si>
  <si>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</si>
  <si>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</si>
  <si>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</si>
  <si>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</si>
  <si>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</si>
  <si>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</si>
  <si>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</si>
  <si>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</si>
  <si>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</si>
  <si>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</si>
  <si>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</si>
  <si>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</si>
  <si>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</si>
  <si>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</si>
  <si>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</si>
  <si>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</si>
  <si>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</si>
  <si>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</si>
  <si>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</si>
  <si>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</si>
  <si>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</si>
  <si>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</si>
  <si>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</si>
  <si>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</si>
  <si>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</si>
  <si>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</si>
  <si>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</si>
  <si>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</si>
  <si>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</si>
  <si>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</si>
  <si>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</si>
  <si>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</si>
  <si>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</si>
  <si>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</si>
  <si>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</si>
  <si>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</si>
  <si>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</si>
  <si>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</si>
  <si>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</si>
  <si>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</si>
  <si>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</si>
  <si>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</si>
  <si>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</si>
  <si>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</si>
  <si>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</si>
  <si>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</si>
  <si>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</si>
  <si>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</si>
  <si>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</si>
  <si>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</si>
  <si>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</si>
  <si>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</si>
  <si>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</si>
  <si>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</si>
  <si>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</si>
  <si>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</si>
  <si>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</si>
  <si>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</si>
  <si>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</si>
  <si>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</si>
  <si>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</si>
  <si>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</si>
  <si>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</si>
  <si>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</si>
  <si>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</si>
  <si>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</si>
  <si>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</si>
  <si>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</si>
  <si>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</si>
  <si>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</si>
  <si>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</si>
  <si>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</si>
  <si>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</si>
  <si>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</si>
  <si>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</si>
  <si>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</si>
  <si>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</si>
  <si>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</si>
  <si>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</si>
  <si>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</si>
  <si>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</si>
  <si>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</si>
  <si>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</si>
  <si>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</si>
  <si>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</si>
  <si>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</si>
  <si>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</si>
  <si>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</si>
  <si>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</si>
  <si>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</si>
  <si>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</si>
  <si>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</si>
  <si>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</si>
  <si>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</si>
  <si>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</si>
  <si>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</si>
  <si>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</si>
  <si>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</si>
  <si>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</si>
  <si>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</si>
  <si>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</si>
  <si>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</si>
  <si>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</si>
  <si>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</si>
  <si>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</si>
  <si>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</si>
  <si>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</si>
  <si>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</si>
  <si>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</si>
  <si>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</si>
  <si>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</si>
  <si>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</si>
  <si>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</si>
  <si>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</si>
  <si>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</si>
  <si>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</si>
  <si>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</si>
  <si>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</si>
  <si>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</si>
  <si>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</si>
  <si>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</si>
  <si>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</si>
  <si>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</si>
  <si>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</si>
  <si>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</si>
  <si>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</si>
  <si>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</si>
  <si>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</si>
  <si>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</si>
  <si>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</si>
  <si>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</si>
  <si>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</si>
  <si>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</si>
  <si>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</si>
  <si>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</si>
  <si>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</si>
  <si>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</si>
  <si>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</si>
  <si>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</si>
  <si>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</si>
  <si>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</si>
  <si>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</si>
  <si>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</si>
  <si>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</si>
  <si>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</si>
  <si>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</si>
  <si>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</si>
  <si>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</si>
  <si>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</si>
  <si>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</si>
  <si>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</si>
  <si>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</si>
  <si>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</si>
  <si>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</si>
  <si>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</si>
  <si>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</si>
  <si>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</si>
  <si>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</si>
  <si>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</si>
  <si>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</si>
  <si>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</si>
  <si>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</si>
  <si>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</si>
  <si>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</si>
  <si>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</si>
  <si>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</si>
  <si>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</si>
  <si>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</si>
  <si>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</si>
  <si>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</si>
  <si>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</si>
  <si>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</si>
  <si>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</si>
  <si>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</si>
  <si>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</si>
  <si>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</si>
  <si>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</si>
  <si>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</si>
  <si>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</si>
  <si>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</si>
  <si>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</si>
  <si>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</si>
  <si>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</si>
  <si>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</si>
  <si>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</si>
  <si>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</si>
  <si>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</si>
  <si>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</si>
  <si>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</si>
  <si>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</si>
  <si>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</si>
  <si>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</si>
  <si>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</si>
  <si>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</si>
  <si>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</si>
  <si>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</si>
  <si>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</si>
  <si>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</si>
  <si>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</si>
  <si>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</si>
  <si>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</si>
  <si>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</si>
  <si>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</si>
  <si>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</si>
  <si>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</si>
  <si>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</si>
  <si>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</si>
  <si>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</si>
  <si>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</si>
  <si>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</si>
  <si>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</si>
  <si>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</si>
  <si>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</si>
  <si>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</si>
  <si>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</si>
  <si>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</si>
  <si>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</si>
  <si>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</si>
  <si>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</si>
  <si>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</si>
  <si>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</si>
  <si>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</si>
  <si>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</si>
  <si>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</si>
  <si>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</si>
  <si>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</si>
  <si>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</si>
  <si>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</si>
  <si>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</si>
  <si>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</si>
  <si>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</si>
  <si>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</si>
  <si>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</si>
  <si>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</si>
  <si>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</si>
  <si>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</si>
  <si>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</si>
  <si>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</si>
  <si>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</si>
  <si>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</si>
  <si>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</si>
  <si>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</si>
  <si>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</si>
  <si>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</si>
  <si>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</si>
  <si>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</si>
  <si>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</si>
  <si>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</si>
  <si>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</si>
  <si>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</si>
  <si>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</si>
  <si>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</si>
  <si>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</si>
  <si>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</si>
  <si>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</si>
  <si>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</si>
  <si>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</si>
  <si>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</si>
  <si>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</si>
  <si>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</si>
  <si>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</si>
  <si>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</si>
  <si>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</si>
  <si>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</si>
  <si>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</si>
  <si>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</si>
  <si>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</si>
  <si>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</si>
  <si>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</si>
  <si>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</si>
  <si>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</si>
  <si>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</si>
  <si>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</si>
  <si>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</si>
  <si>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</si>
  <si>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</si>
  <si>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</si>
  <si>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</si>
  <si>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</si>
  <si>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</si>
  <si>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</si>
  <si>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</si>
  <si>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</si>
  <si>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</si>
  <si>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</si>
  <si>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</si>
  <si>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</si>
  <si>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</si>
  <si>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</si>
  <si>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</si>
  <si>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</si>
  <si>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</si>
  <si>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</si>
  <si>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</si>
  <si>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</si>
  <si>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</si>
  <si>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</si>
  <si>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</si>
  <si>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</si>
  <si>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</si>
  <si>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</si>
  <si>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</si>
  <si>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</si>
  <si>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</si>
  <si>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</si>
  <si>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</si>
  <si>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</si>
  <si>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</si>
  <si>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</si>
  <si>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</si>
  <si>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</si>
  <si>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</si>
  <si>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</si>
  <si>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</si>
  <si>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</si>
  <si>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</si>
  <si>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</si>
  <si>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</si>
  <si>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</si>
  <si>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</si>
  <si>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</si>
  <si>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</si>
  <si>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</si>
  <si>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</si>
  <si>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</si>
  <si>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</si>
  <si>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</si>
  <si>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</si>
  <si>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</si>
  <si>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</si>
  <si>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</si>
  <si>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</si>
  <si>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</si>
  <si>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</si>
  <si>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</si>
  <si>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</si>
  <si>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</si>
  <si>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</si>
  <si>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</si>
  <si>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</si>
  <si>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</si>
  <si>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</si>
  <si>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</si>
  <si>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</si>
  <si>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</si>
  <si>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</si>
  <si>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</si>
  <si>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</si>
  <si>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</si>
  <si>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</si>
  <si>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</si>
  <si>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</si>
  <si>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</si>
  <si>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</si>
  <si>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</si>
  <si>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</si>
  <si>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</si>
  <si>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</si>
  <si>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</si>
  <si>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</si>
  <si>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</si>
  <si>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</si>
  <si>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</si>
  <si>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</si>
  <si>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</si>
  <si>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</si>
  <si>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</si>
  <si>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</si>
  <si>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</si>
  <si>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</si>
  <si>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</si>
  <si>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</si>
  <si>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</si>
  <si>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</si>
  <si>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</si>
  <si>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</si>
  <si>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</si>
  <si>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</si>
  <si>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</si>
  <si>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</si>
  <si>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</si>
  <si>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</si>
  <si>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</si>
  <si>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</si>
  <si>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</si>
  <si>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</si>
  <si>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</si>
  <si>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</si>
  <si>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</si>
  <si>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</si>
  <si>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</si>
  <si>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</si>
  <si>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</si>
  <si>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</si>
  <si>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</si>
  <si>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</si>
  <si>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</si>
  <si>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</si>
  <si>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</si>
  <si>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</si>
  <si>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</si>
  <si>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</si>
  <si>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</si>
  <si>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</si>
  <si>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</si>
  <si>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</si>
  <si>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</si>
  <si>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</si>
  <si>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</si>
  <si>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</si>
  <si>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</si>
  <si>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</si>
  <si>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</si>
  <si>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</si>
  <si>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</si>
  <si>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</si>
  <si>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</si>
  <si>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</si>
  <si>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</si>
  <si>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</si>
  <si>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</si>
  <si>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</si>
  <si>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</si>
  <si>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</si>
  <si>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</si>
  <si>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</si>
  <si>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</si>
  <si>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</si>
  <si>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</si>
  <si>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</si>
  <si>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</si>
  <si>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</si>
  <si>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</si>
  <si>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</si>
  <si>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</si>
  <si>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</si>
  <si>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</si>
  <si>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</si>
  <si>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</si>
  <si>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</si>
  <si>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</si>
  <si>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</si>
  <si>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</si>
  <si>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</si>
  <si>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</si>
  <si>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</si>
  <si>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</si>
  <si>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</si>
  <si>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</si>
  <si>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</si>
  <si>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</si>
  <si>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</si>
  <si>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</si>
  <si>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</si>
  <si>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</si>
  <si>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</si>
  <si>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</si>
  <si>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</si>
  <si>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</si>
  <si>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</si>
  <si>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</si>
  <si>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</si>
  <si>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</si>
  <si>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</si>
  <si>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</si>
  <si>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</si>
  <si>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</si>
  <si>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</si>
  <si>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</si>
  <si>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</si>
  <si>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</si>
  <si>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</si>
  <si>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</si>
  <si>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</si>
  <si>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</si>
  <si>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</si>
  <si>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</si>
  <si>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</si>
  <si>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</si>
  <si>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</si>
  <si>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</si>
  <si>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</si>
  <si>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</si>
  <si>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</si>
  <si>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</si>
  <si>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</si>
  <si>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</si>
  <si>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</si>
  <si>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</si>
  <si>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</si>
  <si>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</si>
  <si>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</si>
  <si>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</si>
  <si>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</si>
  <si>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</si>
  <si>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</si>
  <si>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</si>
  <si>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</si>
  <si>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</si>
  <si>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</si>
  <si>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</si>
  <si>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</si>
  <si>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</si>
  <si>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</si>
  <si>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</si>
  <si>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</si>
  <si>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</si>
  <si>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</si>
  <si>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</si>
  <si>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</si>
  <si>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</si>
  <si>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</si>
  <si>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</si>
  <si>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</si>
  <si>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</si>
  <si>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</si>
  <si>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</si>
  <si>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</si>
  <si>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</si>
  <si>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</si>
  <si>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</si>
  <si>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</si>
  <si>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</si>
  <si>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</si>
  <si>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</si>
  <si>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</si>
  <si>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</si>
  <si>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</si>
  <si>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</si>
  <si>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</si>
  <si>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</si>
  <si>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</si>
  <si>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</si>
  <si>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</si>
  <si>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</si>
  <si>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</si>
  <si>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</si>
  <si>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</si>
  <si>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</si>
  <si>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</si>
  <si>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</si>
  <si>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</si>
  <si>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</si>
  <si>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</si>
  <si>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</si>
  <si>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</si>
  <si>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</si>
  <si>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</si>
  <si>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</si>
  <si>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</si>
  <si>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</si>
  <si>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</si>
  <si>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</si>
  <si>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</si>
  <si>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</si>
  <si>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</si>
  <si>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</si>
  <si>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</si>
  <si>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</si>
  <si>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</si>
  <si>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</si>
  <si>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</si>
  <si>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</si>
  <si>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</si>
  <si>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</si>
  <si>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</si>
  <si>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</si>
  <si>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</si>
  <si>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</si>
  <si>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</si>
  <si>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</si>
  <si>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</si>
  <si>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</si>
  <si>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</si>
  <si>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</si>
  <si>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</si>
  <si>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</si>
  <si>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</si>
  <si>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</si>
  <si>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</si>
  <si>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</si>
  <si>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</si>
  <si>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</si>
  <si>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</si>
  <si>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</si>
  <si>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</si>
  <si>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</si>
  <si>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</si>
  <si>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</si>
  <si>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</si>
  <si>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</si>
  <si>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</si>
  <si>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</si>
  <si>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</si>
  <si>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</si>
  <si>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</si>
  <si>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</si>
  <si>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</si>
  <si>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</si>
  <si>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</si>
  <si>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</si>
  <si>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</si>
  <si>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</si>
  <si>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</si>
  <si>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</si>
  <si>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</si>
  <si>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</si>
  <si>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</si>
  <si>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</si>
  <si>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</si>
  <si>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</si>
  <si>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</si>
  <si>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</si>
  <si>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</si>
  <si>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</si>
  <si>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</si>
  <si>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</si>
  <si>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</si>
  <si>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</si>
  <si>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</si>
  <si>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</si>
  <si>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</si>
  <si>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</si>
  <si>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</si>
  <si>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</si>
  <si>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</si>
  <si>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</si>
  <si>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</si>
  <si>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</si>
  <si>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</si>
  <si>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</si>
  <si>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</si>
  <si>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</si>
  <si>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</si>
  <si>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</si>
  <si>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</si>
  <si>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</si>
  <si>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</si>
  <si>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</si>
  <si>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</si>
  <si>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</si>
  <si>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</si>
  <si>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</si>
  <si>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</si>
  <si>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</si>
  <si>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</si>
  <si>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</si>
  <si>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</si>
  <si>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</si>
  <si>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</si>
  <si>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</si>
  <si>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</si>
  <si>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</si>
  <si>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</si>
  <si>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</si>
  <si>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</si>
  <si>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</si>
  <si>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</si>
  <si>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</si>
  <si>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</si>
  <si>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</si>
  <si>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</si>
  <si>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</si>
  <si>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</si>
  <si>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</si>
  <si>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</si>
  <si>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</si>
  <si>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</si>
  <si>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</si>
  <si>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</si>
  <si>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</si>
  <si>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</si>
  <si>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</si>
  <si>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</si>
  <si>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</si>
  <si>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</si>
  <si>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</si>
  <si>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</si>
  <si>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</si>
  <si>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</si>
  <si>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</si>
  <si>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</si>
  <si>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</si>
  <si>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</si>
  <si>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</si>
  <si>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</si>
  <si>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</si>
  <si>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</si>
  <si>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</si>
  <si>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</si>
  <si>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</si>
  <si>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</si>
  <si>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</si>
  <si>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</si>
  <si>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</si>
  <si>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</si>
  <si>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</si>
  <si>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</si>
  <si>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</si>
  <si>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</si>
  <si>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</si>
  <si>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</si>
  <si>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</si>
  <si>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</si>
  <si>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</si>
  <si>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</si>
  <si>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</si>
  <si>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</si>
  <si>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</si>
  <si>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</si>
  <si>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</si>
  <si>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</si>
  <si>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</si>
  <si>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</si>
  <si>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</si>
  <si>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</si>
  <si>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</si>
  <si>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</si>
  <si>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</si>
  <si>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</si>
  <si>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</si>
  <si>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</si>
  <si>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</si>
  <si>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</si>
  <si>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</si>
  <si>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</si>
  <si>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</si>
  <si>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</si>
  <si>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</si>
  <si>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</si>
  <si>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</si>
  <si>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</si>
  <si>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</si>
  <si>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</si>
  <si>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</si>
  <si>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</si>
  <si>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</si>
  <si>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</si>
  <si>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</si>
  <si>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</si>
  <si>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</si>
  <si>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</si>
  <si>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</si>
  <si>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</si>
  <si>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</si>
  <si>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</si>
  <si>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</si>
  <si>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</si>
  <si>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</si>
  <si>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</si>
  <si>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</si>
  <si>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</si>
  <si>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</si>
  <si>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</si>
  <si>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</si>
  <si>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</si>
  <si>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</si>
  <si>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</si>
  <si>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</si>
  <si>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</si>
  <si>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</si>
  <si>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</si>
  <si>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</si>
  <si>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</si>
  <si>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</si>
  <si>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</si>
  <si>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</si>
  <si>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</si>
  <si>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</si>
  <si>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</si>
  <si>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</si>
  <si>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</si>
  <si>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</si>
  <si>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</si>
  <si>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</si>
  <si>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</si>
  <si>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</si>
  <si>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</si>
  <si>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</si>
  <si>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</si>
  <si>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</si>
  <si>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</si>
  <si>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</si>
  <si>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</si>
  <si>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</si>
  <si>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</si>
  <si>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</si>
  <si>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</si>
  <si>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</si>
  <si>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</si>
  <si>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</si>
  <si>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</si>
  <si>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</si>
  <si>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</si>
  <si>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</si>
  <si>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</si>
  <si>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</si>
  <si>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</si>
  <si>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</si>
  <si>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</si>
  <si>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</si>
  <si>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</si>
  <si>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</si>
  <si>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</si>
  <si>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</si>
  <si>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</si>
  <si>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</si>
  <si>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</si>
  <si>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</si>
  <si>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</si>
  <si>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</si>
  <si>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</si>
  <si>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</si>
  <si>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</si>
  <si>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</si>
  <si>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</si>
  <si>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</si>
  <si>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</si>
  <si>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</si>
  <si>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</si>
  <si>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</si>
  <si>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</si>
  <si>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</si>
  <si>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</si>
  <si>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</si>
  <si>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</si>
  <si>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</si>
  <si>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</si>
  <si>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</si>
  <si>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</si>
  <si>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</si>
  <si>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</si>
  <si>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</si>
  <si>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</si>
  <si>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</si>
  <si>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</si>
  <si>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</si>
  <si>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</si>
  <si>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</si>
  <si>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</si>
  <si>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</si>
  <si>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</si>
  <si>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</si>
  <si>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</si>
  <si>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</si>
  <si>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</si>
  <si>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</si>
  <si>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</si>
  <si>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</si>
  <si>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</si>
  <si>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</si>
  <si>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</si>
  <si>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</si>
  <si>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</si>
  <si>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</si>
  <si>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</si>
  <si>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</si>
  <si>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</si>
  <si>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</si>
  <si>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</si>
  <si>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</si>
  <si>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</si>
  <si>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</si>
  <si>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</si>
  <si>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</si>
  <si>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</si>
  <si>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</si>
  <si>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</si>
  <si>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</si>
  <si>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</si>
  <si>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</si>
  <si>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</si>
  <si>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</si>
  <si>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</si>
  <si>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</si>
  <si>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</si>
  <si>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</si>
  <si>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</si>
  <si>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</si>
  <si>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</si>
  <si>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</si>
  <si>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</si>
  <si>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</si>
  <si>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</si>
  <si>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</si>
  <si>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</si>
  <si>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</si>
  <si>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</si>
  <si>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</si>
  <si>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</si>
  <si>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</si>
  <si>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</si>
  <si>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</si>
  <si>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</si>
  <si>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</si>
  <si>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</si>
  <si>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</si>
  <si>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</si>
  <si>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</si>
  <si>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</si>
  <si>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</si>
  <si>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</si>
  <si>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</si>
  <si>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</si>
  <si>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</si>
  <si>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</si>
  <si>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</si>
  <si>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</si>
  <si>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</si>
  <si>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</si>
  <si>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</si>
  <si>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</si>
  <si>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</si>
  <si>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</si>
  <si>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</si>
  <si>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</si>
  <si>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</si>
  <si>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</si>
  <si>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</si>
  <si>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</si>
  <si>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</si>
  <si>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</si>
  <si>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</si>
  <si>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</si>
  <si>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</si>
  <si>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</si>
  <si>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</si>
  <si>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</si>
  <si>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</si>
  <si>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</si>
  <si>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</si>
  <si>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</si>
  <si>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</si>
  <si>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</si>
  <si>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</si>
  <si>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</si>
  <si>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</si>
  <si>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</si>
  <si>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</si>
  <si>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</si>
  <si>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</si>
  <si>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</si>
  <si>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</si>
  <si>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</si>
  <si>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</si>
  <si>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</si>
  <si>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</si>
  <si>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</si>
  <si>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</si>
  <si>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</si>
  <si>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</si>
  <si>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</si>
  <si>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</si>
  <si>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</si>
  <si>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</si>
  <si>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</si>
  <si>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</si>
  <si>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</si>
  <si>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</si>
  <si>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</si>
  <si>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</si>
  <si>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</si>
  <si>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</si>
  <si>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</si>
  <si>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</si>
  <si>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</si>
  <si>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</si>
  <si>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</si>
  <si>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</si>
  <si>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</si>
  <si>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</si>
  <si>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</si>
  <si>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</si>
  <si>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</si>
  <si>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</si>
  <si>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</si>
  <si>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</si>
  <si>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</si>
  <si>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</si>
  <si>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</si>
  <si>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</si>
  <si>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</si>
  <si>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</si>
  <si>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</si>
  <si>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</si>
  <si>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</si>
  <si>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</si>
  <si>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</si>
  <si>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</si>
  <si>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</si>
  <si>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</si>
  <si>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</si>
  <si>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</si>
  <si>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</si>
  <si>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</si>
  <si>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</si>
  <si>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</si>
  <si>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</si>
  <si>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</si>
  <si>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</si>
  <si>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</si>
  <si>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</si>
  <si>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</si>
  <si>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</si>
  <si>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</si>
  <si>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</si>
  <si>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</si>
  <si>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</si>
  <si>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</si>
  <si>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</si>
  <si>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</si>
  <si>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</si>
  <si>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</si>
  <si>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</si>
  <si>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</si>
  <si>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</si>
  <si>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</si>
  <si>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</si>
  <si>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</si>
  <si>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</si>
  <si>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</si>
  <si>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</si>
  <si>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</si>
  <si>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</si>
  <si>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</si>
  <si>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</si>
  <si>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</si>
  <si>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</si>
  <si>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</si>
  <si>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</si>
  <si>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</si>
  <si>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</si>
  <si>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</si>
  <si>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</si>
  <si>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</si>
  <si>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</si>
  <si>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</si>
  <si>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</si>
  <si>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</si>
  <si>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</si>
  <si>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</si>
  <si>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</si>
  <si>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</si>
  <si>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</si>
  <si>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</si>
  <si>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</si>
  <si>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</si>
  <si>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</si>
  <si>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</si>
  <si>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</si>
  <si>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</si>
  <si>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</si>
  <si>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</si>
  <si>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</si>
  <si>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</si>
  <si>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</si>
  <si>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</si>
  <si>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</si>
  <si>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</si>
  <si>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</si>
  <si>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</si>
  <si>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</si>
  <si>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</si>
  <si>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</si>
  <si>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</si>
  <si>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</si>
  <si>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</si>
  <si>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</si>
  <si>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</si>
  <si>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</si>
  <si>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</si>
  <si>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</si>
  <si>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</si>
  <si>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</si>
  <si>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</si>
  <si>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</si>
  <si>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</si>
  <si>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</si>
  <si>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</si>
  <si>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</si>
  <si>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</si>
  <si>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</si>
  <si>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</si>
  <si>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</si>
  <si>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</si>
  <si>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</si>
  <si>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</si>
  <si>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</si>
  <si>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</si>
  <si>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</si>
  <si>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</si>
  <si>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</si>
  <si>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</si>
  <si>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</si>
  <si>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</si>
  <si>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</si>
  <si>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</si>
  <si>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</si>
  <si>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</si>
  <si>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</si>
  <si>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</si>
  <si>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</si>
  <si>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</si>
  <si>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</si>
  <si>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</si>
  <si>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</si>
  <si>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</si>
  <si>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</si>
  <si>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</si>
  <si>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</si>
  <si>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</si>
  <si>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</si>
  <si>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</si>
  <si>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</si>
  <si>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</si>
  <si>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</si>
  <si>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</si>
  <si>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</si>
  <si>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</si>
  <si>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</si>
  <si>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</si>
  <si>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</si>
  <si>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</si>
  <si>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</si>
  <si>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</si>
  <si>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</si>
  <si>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</si>
  <si>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</si>
  <si>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</si>
  <si>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</si>
  <si>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</si>
  <si>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</si>
  <si>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</si>
  <si>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</si>
  <si>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</si>
  <si>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</si>
  <si>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</si>
  <si>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</si>
  <si>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</si>
  <si>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</si>
  <si>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</si>
  <si>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</si>
  <si>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</si>
  <si>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</si>
  <si>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</si>
  <si>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</si>
  <si>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</si>
  <si>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</si>
  <si>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</si>
  <si>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</si>
  <si>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</si>
  <si>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</si>
  <si>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</si>
  <si>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</si>
  <si>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</si>
  <si>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</si>
  <si>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</si>
  <si>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</si>
  <si>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</si>
  <si>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</si>
  <si>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</si>
  <si>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</si>
  <si>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</si>
  <si>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</si>
  <si>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</si>
  <si>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</si>
  <si>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</si>
  <si>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</si>
  <si>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</si>
  <si>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</si>
  <si>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</si>
  <si>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</si>
  <si>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</si>
  <si>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</si>
  <si>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</si>
  <si>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</si>
  <si>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</si>
  <si>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</si>
  <si>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</si>
  <si>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</si>
  <si>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</si>
  <si>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</si>
  <si>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</si>
  <si>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</si>
  <si>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</si>
  <si>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</si>
  <si>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</si>
  <si>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</si>
  <si>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</si>
  <si>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</si>
  <si>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</si>
  <si>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</si>
  <si>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</si>
  <si>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</si>
  <si>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</si>
  <si>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</si>
  <si>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</si>
  <si>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</si>
  <si>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</si>
  <si>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</si>
  <si>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</si>
  <si>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</si>
  <si>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</si>
  <si>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</si>
  <si>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</si>
  <si>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</si>
  <si>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</si>
  <si>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</si>
  <si>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</si>
  <si>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</si>
  <si>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</si>
  <si>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</si>
  <si>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</si>
  <si>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</si>
  <si>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</si>
  <si>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</si>
  <si>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</si>
  <si>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</si>
  <si>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</si>
  <si>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</si>
  <si>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</si>
  <si>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</si>
  <si>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</si>
  <si>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</si>
  <si>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</si>
  <si>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</si>
  <si>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</si>
  <si>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</si>
  <si>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</si>
  <si>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</si>
  <si>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</si>
  <si>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</si>
  <si>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</si>
  <si>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</si>
  <si>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</si>
  <si>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</si>
  <si>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</si>
  <si>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</si>
  <si>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</si>
  <si>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</si>
  <si>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</si>
  <si>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</si>
  <si>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</si>
  <si>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</si>
  <si>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</si>
  <si>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</si>
  <si>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</si>
  <si>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</si>
  <si>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</si>
  <si>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</si>
  <si>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</si>
  <si>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</si>
  <si>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</si>
  <si>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</si>
  <si>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</si>
  <si>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</si>
  <si>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</si>
  <si>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</si>
  <si>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</si>
  <si>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</si>
  <si>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</si>
  <si>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</si>
  <si>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</si>
  <si>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</si>
  <si>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</si>
  <si>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</si>
  <si>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</si>
  <si>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</si>
  <si>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</si>
  <si>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</si>
  <si>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</si>
  <si>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</si>
  <si>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</si>
  <si>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</si>
  <si>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</si>
  <si>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</si>
  <si>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</si>
  <si>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</si>
  <si>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</si>
  <si>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</si>
  <si>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</si>
  <si>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</si>
  <si>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</si>
  <si>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</si>
  <si>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</si>
  <si>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</si>
  <si>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</si>
  <si>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</si>
  <si>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</si>
  <si>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</si>
  <si>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</si>
  <si>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</si>
  <si>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</si>
  <si>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</si>
  <si>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</si>
  <si>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</si>
  <si>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</si>
  <si>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</si>
  <si>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</si>
  <si>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</si>
  <si>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</si>
  <si>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</si>
  <si>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</si>
  <si>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</si>
  <si>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</si>
  <si>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</si>
  <si>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</si>
  <si>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</si>
  <si>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</si>
  <si>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</si>
  <si>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</si>
  <si>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</si>
  <si>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</si>
  <si>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</si>
  <si>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</si>
  <si>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</si>
  <si>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</si>
  <si>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</si>
  <si>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</si>
  <si>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</si>
  <si>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</si>
  <si>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</si>
  <si>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</si>
  <si>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</si>
  <si>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</si>
  <si>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</si>
  <si>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</si>
  <si>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</si>
  <si>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</si>
  <si>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</si>
  <si>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</si>
  <si>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</si>
  <si>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</si>
  <si>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</si>
  <si>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</si>
  <si>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</si>
  <si>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</si>
  <si>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</si>
  <si>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</si>
  <si>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</si>
  <si>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</si>
  <si>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</si>
  <si>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</si>
  <si>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</si>
  <si>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</si>
  <si>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</si>
  <si>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</si>
  <si>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</si>
  <si>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</si>
  <si>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</si>
  <si>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</si>
  <si>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</si>
  <si>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</si>
  <si>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</si>
  <si>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</si>
  <si>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</si>
  <si>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</si>
  <si>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</si>
  <si>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</si>
  <si>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</si>
  <si>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</si>
  <si>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</si>
  <si>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</si>
  <si>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</si>
  <si>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</si>
  <si>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</si>
  <si>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</si>
  <si>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</si>
  <si>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</si>
  <si>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</si>
  <si>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</si>
  <si>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</si>
  <si>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</si>
  <si>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</si>
  <si>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</si>
  <si>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</si>
  <si>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</si>
  <si>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</si>
  <si>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</si>
  <si>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</si>
  <si>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</si>
  <si>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</si>
  <si>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</si>
  <si>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</si>
  <si>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</si>
  <si>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</si>
  <si>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</si>
  <si>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</si>
  <si>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</si>
  <si>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</si>
  <si>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</si>
  <si>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</si>
  <si>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</si>
  <si>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</si>
  <si>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</si>
  <si>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</si>
  <si>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</si>
  <si>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</si>
  <si>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</si>
  <si>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</si>
  <si>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</si>
  <si>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</si>
  <si>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</si>
  <si>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</si>
  <si>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</si>
  <si>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</si>
  <si>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</si>
  <si>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</si>
  <si>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</si>
  <si>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</si>
  <si>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</si>
  <si>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</si>
  <si>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</si>
  <si>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</si>
  <si>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</si>
  <si>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</si>
  <si>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</si>
  <si>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</si>
  <si>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</si>
  <si>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</si>
  <si>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</si>
  <si>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</si>
  <si>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</si>
  <si>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</si>
  <si>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</si>
  <si>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</si>
  <si>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</si>
  <si>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</si>
  <si>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</si>
  <si>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</si>
  <si>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</si>
  <si>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</si>
  <si>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</si>
  <si>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</si>
  <si>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</si>
  <si>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</si>
  <si>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</si>
  <si>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</si>
  <si>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</si>
  <si>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</si>
  <si>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</si>
  <si>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</si>
  <si>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</si>
  <si>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</si>
  <si>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</si>
  <si>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</si>
  <si>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</si>
  <si>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</si>
  <si>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</si>
  <si>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</si>
  <si>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</si>
  <si>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</si>
  <si>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</si>
  <si>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</si>
  <si>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</si>
  <si>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</si>
  <si>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</si>
  <si>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</si>
  <si>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</si>
  <si>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</si>
  <si>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</si>
  <si>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</si>
  <si>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</si>
  <si>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</si>
  <si>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</si>
  <si>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</si>
  <si>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</si>
  <si>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</si>
  <si>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</si>
  <si>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</si>
  <si>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</si>
  <si>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</si>
  <si>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</si>
  <si>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</si>
  <si>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</si>
  <si>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</si>
  <si>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</si>
  <si>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</si>
  <si>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</si>
  <si>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</si>
  <si>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</si>
  <si>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</si>
  <si>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</si>
  <si>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</si>
  <si>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</si>
  <si>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</si>
  <si>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</si>
  <si>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</si>
  <si>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</si>
  <si>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</si>
  <si>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</si>
  <si>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</si>
  <si>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</si>
  <si>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</si>
  <si>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</si>
  <si>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</si>
  <si>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</si>
  <si>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</si>
  <si>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</si>
  <si>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</si>
  <si>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</si>
  <si>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</si>
  <si>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</si>
  <si>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</si>
  <si>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</si>
  <si>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</si>
  <si>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</si>
  <si>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</si>
  <si>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</si>
  <si>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</si>
  <si>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</si>
  <si>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</si>
  <si>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</si>
  <si>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</si>
  <si>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</si>
  <si>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</si>
  <si>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</si>
  <si>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</si>
  <si>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</si>
  <si>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</si>
  <si>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</si>
  <si>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</si>
  <si>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</si>
  <si>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</si>
  <si>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</si>
  <si>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</si>
  <si>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</si>
  <si>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</si>
  <si>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</si>
  <si>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</si>
  <si>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</si>
  <si>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</si>
  <si>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</si>
  <si>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</si>
  <si>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</si>
  <si>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</si>
  <si>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</si>
  <si>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</si>
  <si>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</si>
  <si>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</si>
  <si>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</si>
  <si>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</si>
  <si>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</si>
  <si>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</si>
  <si>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</si>
  <si>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</si>
  <si>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</si>
  <si>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</si>
  <si>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</si>
  <si>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</si>
  <si>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</si>
  <si>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</si>
  <si>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</si>
  <si>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</si>
  <si>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</si>
  <si>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</si>
  <si>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</si>
  <si>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</si>
  <si>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</si>
  <si>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</si>
  <si>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</si>
  <si>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</si>
  <si>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</si>
  <si>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</si>
  <si>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</si>
  <si>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</si>
  <si>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</si>
  <si>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</si>
  <si>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</si>
  <si>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</si>
  <si>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</si>
  <si>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</si>
  <si>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</si>
  <si>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</si>
  <si>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</si>
  <si>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</si>
  <si>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</si>
  <si>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</si>
  <si>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</si>
  <si>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</si>
  <si>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</si>
  <si>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</si>
  <si>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</si>
  <si>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</si>
  <si>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</si>
  <si>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</si>
  <si>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</si>
  <si>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</si>
  <si>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</si>
  <si>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</si>
  <si>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</si>
  <si>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</si>
  <si>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</si>
  <si>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</si>
  <si>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</si>
  <si>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</si>
  <si>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</si>
  <si>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</si>
  <si>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</si>
  <si>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</si>
  <si>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</si>
  <si>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</si>
  <si>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</si>
  <si>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</si>
  <si>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</si>
  <si>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</si>
  <si>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</si>
  <si>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</si>
  <si>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</si>
  <si>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</si>
  <si>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</si>
  <si>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</si>
  <si>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</si>
  <si>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</si>
  <si>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</si>
  <si>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</si>
  <si>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</si>
  <si>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</si>
  <si>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</si>
  <si>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</si>
  <si>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</si>
  <si>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</si>
  <si>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</si>
  <si>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</si>
  <si>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</si>
  <si>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</si>
  <si>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</si>
  <si>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</si>
  <si>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</si>
  <si>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</si>
  <si>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</si>
  <si>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</si>
  <si>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</si>
  <si>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</si>
  <si>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</si>
  <si>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</si>
  <si>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</si>
  <si>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</si>
  <si>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</si>
  <si>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</si>
  <si>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</si>
  <si>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</si>
  <si>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</si>
  <si>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</si>
  <si>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</si>
  <si>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</si>
  <si>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</si>
  <si>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</si>
  <si>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</si>
  <si>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</si>
  <si>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</si>
  <si>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</si>
  <si>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</si>
  <si>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</si>
  <si>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</si>
  <si>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</si>
  <si>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</si>
  <si>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</si>
  <si>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</si>
  <si>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</si>
  <si>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</si>
  <si>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</si>
  <si>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</si>
  <si>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</si>
  <si>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</si>
  <si>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</si>
  <si>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</si>
  <si>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</si>
  <si>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</si>
  <si>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</si>
  <si>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</si>
  <si>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</si>
  <si>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</si>
  <si>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</si>
  <si>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</si>
  <si>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</si>
  <si>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</si>
  <si>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</si>
  <si>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</si>
  <si>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</si>
  <si>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</si>
  <si>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</si>
  <si>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</si>
  <si>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</si>
  <si>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</si>
  <si>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</si>
  <si>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</si>
  <si>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</si>
  <si>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</si>
  <si>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</si>
  <si>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</si>
  <si>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</si>
  <si>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</si>
  <si>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</si>
  <si>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</si>
  <si>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</si>
  <si>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</si>
  <si>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</si>
  <si>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</si>
  <si>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</si>
  <si>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</si>
  <si>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</si>
  <si>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</si>
  <si>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</si>
  <si>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</si>
  <si>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</si>
  <si>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</si>
  <si>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</si>
  <si>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</si>
  <si>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</si>
  <si>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</si>
  <si>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</si>
  <si>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</si>
  <si>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</si>
  <si>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</si>
  <si>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</si>
  <si>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</si>
  <si>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</si>
  <si>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</si>
  <si>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</si>
  <si>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</si>
  <si>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</si>
  <si>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</si>
  <si>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</si>
  <si>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</si>
  <si>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</si>
  <si>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</si>
  <si>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</si>
  <si>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</si>
  <si>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</si>
  <si>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</si>
  <si>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</si>
  <si>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</si>
  <si>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</si>
  <si>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</si>
  <si>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</si>
  <si>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</si>
  <si>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</si>
  <si>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</si>
  <si>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</si>
  <si>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</si>
  <si>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</si>
  <si>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</si>
  <si>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</si>
  <si>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</si>
  <si>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</si>
  <si>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</si>
  <si>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</si>
  <si>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</si>
  <si>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</si>
  <si>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</si>
  <si>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</si>
  <si>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</si>
  <si>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</si>
  <si>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</si>
  <si>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</si>
  <si>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</si>
  <si>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</si>
  <si>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</si>
  <si>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</si>
  <si>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</si>
  <si>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</si>
  <si>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</si>
  <si>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</si>
  <si>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</si>
  <si>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</si>
  <si>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</si>
  <si>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</si>
  <si>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</si>
  <si>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</si>
  <si>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</si>
  <si>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</si>
  <si>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</si>
  <si>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</si>
  <si>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</si>
  <si>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</si>
  <si>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</si>
  <si>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</si>
  <si>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</si>
  <si>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</si>
  <si>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</si>
  <si>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</si>
  <si>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</si>
  <si>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</si>
  <si>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</si>
  <si>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</si>
  <si>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</si>
  <si>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</si>
  <si>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</si>
  <si>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</si>
  <si>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</si>
  <si>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</si>
  <si>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</si>
  <si>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</si>
  <si>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</si>
  <si>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</si>
  <si>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</si>
  <si>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</si>
  <si>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</si>
  <si>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</si>
  <si>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</si>
  <si>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</si>
  <si>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</si>
  <si>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</si>
  <si>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</si>
  <si>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</si>
  <si>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</si>
  <si>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</si>
  <si>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</si>
  <si>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</si>
  <si>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</si>
  <si>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</si>
  <si>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</si>
  <si>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</si>
  <si>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</si>
  <si>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</si>
  <si>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</si>
  <si>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</si>
  <si>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</si>
  <si>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</si>
  <si>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</si>
  <si>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</si>
  <si>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</si>
  <si>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</si>
  <si>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</si>
  <si>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</si>
  <si>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</si>
  <si>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</si>
  <si>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</si>
  <si>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</si>
  <si>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</si>
  <si>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</si>
  <si>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</si>
  <si>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</si>
  <si>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</si>
  <si>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</si>
  <si>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</si>
  <si>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</si>
  <si>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</si>
  <si>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</si>
  <si>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</si>
  <si>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</si>
  <si>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</si>
  <si>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</si>
  <si>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</si>
  <si>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</si>
  <si>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</si>
  <si>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</si>
  <si>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</si>
  <si>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</si>
  <si>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</si>
  <si>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</si>
  <si>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</si>
  <si>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</si>
  <si>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</si>
  <si>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</si>
  <si>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</si>
  <si>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</si>
  <si>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</si>
  <si>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</si>
  <si>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</si>
  <si>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</si>
  <si>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</si>
  <si>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</si>
  <si>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</si>
  <si>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</si>
  <si>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</si>
  <si>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</si>
  <si>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</si>
  <si>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</si>
  <si>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</si>
  <si>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</si>
  <si>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</si>
  <si>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</si>
  <si>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</si>
  <si>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</si>
  <si>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</si>
  <si>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</si>
  <si>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</si>
  <si>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</si>
  <si>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</si>
  <si>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</si>
  <si>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</si>
  <si>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</si>
  <si>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</si>
  <si>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</si>
  <si>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</si>
  <si>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</si>
  <si>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</si>
  <si>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</si>
  <si>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</si>
  <si>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</si>
  <si>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</si>
  <si>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</si>
  <si>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</si>
  <si>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</si>
  <si>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</si>
  <si>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</si>
  <si>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</si>
  <si>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</si>
  <si>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</si>
  <si>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</si>
  <si>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</si>
  <si>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</si>
  <si>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</si>
  <si>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</si>
  <si>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</si>
  <si>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</si>
  <si>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</si>
  <si>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</si>
  <si>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</si>
  <si>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</si>
  <si>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</si>
  <si>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</si>
  <si>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</si>
  <si>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</si>
  <si>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</si>
  <si>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</si>
  <si>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</si>
  <si>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</si>
  <si>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</si>
  <si>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</si>
  <si>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</si>
  <si>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</si>
  <si>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</si>
  <si>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</si>
  <si>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</si>
  <si>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</si>
  <si>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</si>
  <si>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</si>
  <si>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</si>
  <si>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</si>
  <si>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</si>
  <si>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</si>
  <si>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</si>
  <si>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</si>
  <si>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</si>
  <si>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</si>
  <si>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</si>
  <si>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</si>
  <si>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</si>
  <si>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</si>
  <si>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</si>
  <si>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</si>
  <si>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</si>
  <si>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</si>
  <si>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</si>
  <si>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</si>
  <si>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</si>
  <si>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</si>
  <si>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</si>
  <si>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</si>
  <si>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</si>
  <si>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</si>
  <si>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</si>
  <si>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</si>
  <si>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</si>
  <si>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</si>
  <si>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</si>
  <si>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</si>
  <si>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</si>
  <si>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</si>
  <si>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</si>
  <si>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</si>
  <si>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</si>
  <si>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</si>
  <si>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</si>
  <si>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</si>
  <si>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</si>
  <si>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</si>
  <si>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</si>
  <si>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</si>
  <si>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</si>
  <si>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</si>
  <si>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</si>
  <si>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</si>
  <si>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</si>
  <si>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</si>
  <si>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</si>
  <si>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</si>
  <si>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</si>
  <si>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</si>
  <si>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</si>
  <si>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</si>
  <si>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</si>
  <si>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</si>
  <si>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</si>
  <si>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</si>
  <si>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</si>
  <si>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</si>
  <si>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</si>
  <si>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</si>
  <si>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</si>
  <si>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</si>
  <si>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</si>
  <si>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</si>
  <si>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</si>
  <si>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</si>
  <si>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</si>
  <si>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</si>
  <si>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</si>
  <si>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</si>
  <si>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</si>
  <si>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</si>
  <si>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</si>
  <si>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</si>
  <si>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</si>
  <si>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</si>
  <si>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</si>
  <si>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</si>
  <si>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</si>
  <si>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</si>
  <si>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</si>
  <si>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</si>
  <si>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</si>
  <si>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</si>
  <si>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</si>
  <si>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</si>
  <si>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</si>
  <si>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</si>
  <si>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</si>
  <si>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</si>
  <si>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</si>
  <si>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</si>
  <si>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</si>
  <si>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</si>
  <si>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</si>
  <si>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</si>
  <si>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</si>
  <si>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</si>
  <si>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</si>
  <si>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</si>
  <si>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</si>
  <si>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</si>
  <si>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</si>
  <si>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</si>
  <si>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</si>
  <si>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</si>
  <si>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</si>
  <si>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</si>
  <si>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</si>
  <si>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</si>
  <si>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</si>
  <si>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</si>
  <si>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</si>
  <si>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</si>
  <si>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</si>
  <si>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</si>
  <si>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</si>
  <si>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</si>
  <si>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</si>
  <si>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</si>
  <si>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</si>
  <si>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</si>
  <si>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</si>
  <si>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</si>
  <si>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</si>
  <si>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</si>
  <si>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</si>
  <si>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</si>
  <si>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</si>
  <si>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</si>
  <si>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</si>
  <si>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</si>
  <si>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</si>
  <si>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</si>
  <si>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</si>
  <si>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</si>
  <si>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</si>
  <si>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</si>
  <si>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</si>
  <si>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</si>
  <si>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</si>
  <si>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</si>
  <si>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</si>
  <si>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</si>
  <si>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</si>
  <si>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</si>
  <si>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</si>
  <si>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</si>
  <si>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</si>
  <si>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</si>
  <si>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</si>
  <si>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</si>
  <si>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</si>
  <si>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</si>
  <si>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</si>
  <si>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</si>
  <si>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</si>
  <si>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</si>
  <si>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</si>
  <si>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</si>
  <si>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</si>
  <si>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</si>
  <si>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</si>
  <si>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</si>
  <si>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</si>
  <si>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</si>
  <si>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</si>
  <si>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</si>
  <si>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</si>
  <si>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</si>
  <si>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</si>
  <si>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</si>
  <si>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</si>
  <si>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</si>
  <si>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</si>
  <si>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</si>
  <si>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</si>
  <si>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</si>
  <si>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</si>
  <si>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</si>
  <si>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</si>
  <si>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</si>
  <si>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</si>
  <si>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</si>
  <si>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</si>
  <si>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</si>
  <si>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</si>
  <si>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</si>
  <si>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</si>
  <si>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</si>
  <si>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</si>
  <si>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</si>
  <si>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</si>
  <si>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</si>
  <si>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</si>
  <si>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</si>
  <si>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</si>
  <si>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</si>
  <si>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</si>
  <si>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</si>
  <si>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</si>
  <si>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</si>
  <si>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</si>
  <si>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</si>
  <si>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</si>
  <si>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</si>
  <si>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</si>
  <si>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</si>
  <si>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</si>
  <si>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</si>
  <si>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</si>
  <si>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</si>
  <si>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</si>
  <si>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</si>
  <si>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</si>
  <si>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</si>
  <si>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</si>
  <si>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</si>
  <si>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</si>
  <si>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</si>
  <si>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</si>
  <si>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</si>
  <si>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</si>
  <si>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</si>
  <si>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</si>
  <si>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</si>
  <si>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</si>
  <si>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</si>
  <si>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</si>
  <si>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</si>
  <si>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</si>
  <si>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</si>
  <si>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</si>
  <si>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</si>
  <si>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</si>
  <si>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</si>
  <si>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</si>
  <si>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</si>
  <si>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</si>
  <si>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</si>
  <si>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</si>
  <si>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</si>
  <si>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</si>
  <si>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</si>
  <si>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</si>
  <si>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</si>
  <si>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</si>
  <si>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</si>
  <si>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</si>
  <si>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</si>
  <si>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</si>
  <si>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</si>
  <si>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</si>
  <si>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</si>
  <si>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</si>
  <si>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</si>
  <si>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</si>
  <si>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</si>
  <si>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</si>
  <si>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</si>
  <si>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</si>
  <si>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</si>
  <si>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</si>
  <si>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</si>
  <si>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</si>
  <si>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</si>
  <si>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</si>
  <si>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</si>
  <si>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</si>
  <si>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</si>
  <si>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</si>
  <si>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</si>
  <si>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</si>
  <si>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</si>
  <si>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</si>
  <si>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</si>
  <si>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</si>
  <si>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</si>
  <si>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</si>
  <si>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</si>
  <si>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</si>
  <si>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</si>
  <si>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</si>
  <si>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</si>
  <si>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</si>
  <si>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</si>
  <si>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</si>
  <si>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</si>
  <si>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</si>
  <si>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</si>
  <si>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</si>
  <si>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</si>
  <si>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</si>
  <si>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</si>
  <si>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</si>
  <si>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</si>
  <si>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</si>
  <si>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</si>
  <si>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</si>
  <si>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</si>
  <si>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</si>
  <si>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</si>
  <si>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</si>
  <si>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</si>
  <si>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</si>
  <si>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</si>
  <si>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</si>
  <si>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</si>
  <si>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</si>
  <si>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</si>
  <si>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</si>
  <si>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</si>
  <si>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</si>
  <si>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</si>
  <si>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</si>
  <si>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</si>
  <si>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</si>
  <si>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</si>
  <si>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</si>
  <si>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</si>
  <si>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</si>
  <si>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</si>
  <si>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</si>
  <si>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</si>
  <si>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</si>
  <si>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</si>
  <si>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</si>
  <si>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</si>
  <si>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</si>
  <si>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</si>
  <si>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</si>
  <si>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</si>
  <si>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</si>
  <si>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</si>
  <si>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</si>
  <si>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</si>
  <si>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</si>
  <si>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</si>
  <si>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</si>
  <si>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</si>
  <si>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</si>
  <si>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</si>
  <si>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</si>
  <si>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</si>
  <si>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</si>
  <si>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</si>
  <si>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</si>
  <si>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</si>
  <si>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</si>
  <si>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</si>
  <si>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</si>
  <si>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</si>
  <si>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</si>
  <si>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</si>
  <si>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</si>
  <si>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</si>
  <si>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</si>
  <si>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</si>
  <si>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</si>
  <si>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</si>
  <si>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</si>
  <si>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</si>
  <si>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</si>
  <si>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</si>
  <si>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</si>
  <si>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</si>
  <si>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</si>
  <si>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</si>
  <si>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</si>
  <si>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</si>
  <si>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</si>
  <si>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</si>
  <si>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</si>
  <si>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</si>
  <si>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</si>
  <si>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</si>
  <si>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</si>
  <si>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</si>
  <si>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</si>
  <si>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</si>
  <si>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</si>
  <si>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</si>
  <si>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</si>
  <si>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</si>
  <si>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</si>
  <si>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</si>
  <si>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</si>
  <si>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</si>
  <si>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</si>
  <si>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</si>
  <si>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</si>
  <si>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</si>
  <si>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</si>
  <si>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</si>
  <si>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</si>
  <si>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</si>
  <si>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</si>
  <si>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</si>
  <si>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</si>
  <si>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</si>
  <si>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</si>
  <si>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</si>
  <si>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</si>
  <si>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</si>
  <si>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</si>
  <si>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</si>
  <si>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</si>
  <si>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</si>
  <si>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</si>
  <si>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</si>
  <si>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</si>
  <si>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</si>
  <si>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</si>
  <si>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</si>
  <si>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</si>
  <si>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</si>
  <si>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</si>
  <si>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</si>
  <si>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</si>
  <si>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</si>
  <si>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</si>
  <si>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</si>
  <si>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</si>
  <si>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</si>
  <si>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</si>
  <si>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</si>
  <si>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</si>
  <si>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</si>
  <si>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</si>
  <si>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</si>
  <si>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</si>
  <si>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</si>
  <si>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</si>
  <si>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</si>
  <si>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</si>
  <si>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</si>
  <si>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</si>
  <si>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</si>
  <si>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</si>
  <si>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</si>
  <si>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</si>
  <si>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</si>
  <si>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</si>
  <si>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</si>
  <si>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</si>
  <si>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</si>
  <si>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</si>
  <si>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</si>
  <si>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</si>
  <si>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</si>
  <si>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</si>
  <si>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</si>
  <si>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</si>
  <si>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</si>
  <si>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</si>
  <si>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</si>
  <si>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</si>
  <si>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</si>
  <si>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</si>
  <si>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</si>
  <si>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</si>
  <si>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</si>
  <si>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</si>
  <si>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</si>
  <si>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</si>
  <si>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</si>
  <si>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</si>
  <si>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</si>
  <si>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</si>
  <si>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</si>
  <si>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</si>
  <si>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</si>
  <si>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</si>
  <si>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</si>
  <si>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</si>
  <si>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</si>
  <si>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</si>
  <si>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</si>
  <si>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</si>
  <si>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</si>
  <si>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</si>
  <si>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</si>
  <si>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</si>
  <si>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</si>
  <si>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</si>
  <si>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</si>
  <si>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</si>
  <si>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</si>
  <si>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</si>
  <si>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</si>
  <si>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</si>
  <si>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</si>
  <si>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</si>
  <si>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</si>
  <si>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</si>
  <si>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</si>
  <si>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</si>
  <si>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</si>
  <si>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</si>
  <si>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</si>
  <si>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</si>
  <si>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</si>
  <si>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</si>
  <si>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</si>
  <si>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</si>
  <si>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</si>
  <si>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</si>
  <si>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</si>
  <si>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</si>
  <si>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</si>
  <si>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</si>
  <si>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</si>
  <si>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</si>
  <si>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</si>
  <si>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</si>
  <si>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</si>
  <si>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</si>
  <si>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</si>
  <si>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</si>
  <si>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</si>
  <si>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</si>
  <si>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</si>
  <si>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</si>
  <si>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</si>
  <si>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</si>
  <si>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</si>
  <si>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</si>
  <si>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</si>
  <si>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</si>
  <si>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</si>
  <si>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</si>
  <si>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</si>
  <si>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</si>
  <si>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</si>
  <si>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</si>
  <si>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</si>
  <si>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</si>
  <si>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</si>
  <si>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</si>
  <si>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</si>
  <si>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</si>
  <si>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</si>
  <si>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</si>
  <si>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</si>
  <si>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</si>
  <si>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</si>
  <si>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</si>
  <si>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</si>
  <si>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</si>
  <si>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</si>
  <si>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</si>
  <si>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</si>
  <si>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</si>
  <si>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</si>
  <si>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</si>
  <si>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</si>
  <si>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</si>
  <si>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</si>
  <si>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</si>
  <si>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</si>
  <si>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</si>
  <si>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</si>
  <si>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</si>
  <si>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</si>
  <si>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</si>
  <si>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</si>
  <si>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</si>
  <si>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</si>
  <si>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</si>
  <si>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</si>
  <si>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</si>
  <si>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</si>
  <si>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</si>
  <si>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</si>
  <si>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</si>
  <si>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</si>
  <si>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</si>
  <si>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</si>
  <si>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</si>
  <si>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</si>
  <si>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</si>
  <si>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</si>
  <si>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</si>
  <si>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</si>
  <si>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</si>
  <si>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</si>
  <si>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</si>
  <si>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</si>
  <si>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</si>
  <si>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</si>
  <si>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</si>
  <si>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</si>
  <si>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</si>
  <si>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</si>
  <si>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</si>
  <si>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</si>
  <si>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</si>
  <si>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</si>
  <si>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</si>
  <si>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</si>
  <si>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</si>
  <si>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</si>
  <si>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</si>
  <si>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</si>
  <si>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</si>
  <si>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</si>
  <si>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</si>
  <si>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</si>
  <si>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</si>
  <si>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</si>
  <si>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</si>
  <si>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</si>
  <si>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</si>
  <si>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</si>
  <si>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</si>
  <si>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</si>
  <si>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</si>
  <si>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</si>
  <si>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</si>
  <si>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</si>
  <si>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</si>
  <si>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</si>
  <si>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</si>
  <si>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</si>
  <si>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</si>
  <si>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</si>
  <si>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</si>
  <si>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</si>
  <si>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</si>
  <si>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</si>
  <si>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</si>
  <si>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</si>
  <si>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</si>
  <si>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</si>
  <si>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</si>
  <si>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</si>
  <si>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</si>
  <si>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</si>
  <si>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</si>
  <si>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</si>
  <si>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</si>
  <si>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</si>
  <si>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</si>
  <si>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</si>
  <si>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</si>
  <si>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</si>
  <si>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</si>
  <si>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</si>
  <si>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</si>
  <si>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</si>
  <si>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</si>
  <si>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</si>
  <si>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</si>
  <si>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</si>
  <si>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</si>
  <si>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</si>
  <si>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</si>
  <si>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</si>
  <si>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</si>
  <si>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</si>
  <si>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</si>
  <si>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</si>
  <si>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</si>
  <si>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</si>
  <si>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</si>
  <si>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</si>
  <si>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</si>
  <si>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</si>
  <si>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</si>
  <si>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</si>
  <si>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</si>
  <si>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</si>
  <si>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</si>
  <si>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</si>
  <si>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</si>
  <si>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</si>
  <si>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</si>
  <si>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</si>
  <si>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</si>
  <si>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</si>
  <si>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</si>
  <si>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</si>
  <si>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</si>
  <si>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</si>
  <si>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</si>
  <si>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</si>
  <si>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</si>
  <si>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</si>
  <si>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</si>
  <si>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</si>
  <si>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</si>
  <si>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</si>
  <si>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</si>
  <si>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</si>
  <si>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</si>
  <si>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</si>
  <si>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</si>
  <si>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</si>
  <si>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</si>
  <si>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</si>
  <si>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</si>
  <si>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</si>
  <si>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</si>
  <si>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</si>
  <si>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</si>
  <si>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</si>
  <si>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</si>
  <si>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</si>
  <si>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</si>
  <si>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</si>
  <si>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</si>
  <si>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</si>
  <si>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</si>
  <si>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</si>
  <si>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</si>
  <si>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</si>
  <si>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</si>
  <si>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</si>
  <si>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</si>
  <si>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</si>
  <si>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</si>
  <si>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</si>
  <si>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</si>
  <si>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</si>
  <si>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</si>
  <si>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</si>
  <si>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</si>
  <si>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</si>
  <si>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</si>
  <si>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</si>
  <si>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</si>
  <si>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</si>
  <si>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</si>
  <si>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</si>
  <si>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</si>
  <si>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</si>
  <si>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</si>
  <si>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</si>
  <si>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</si>
  <si>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</si>
  <si>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</si>
  <si>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</si>
  <si>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</si>
  <si>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</si>
  <si>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</si>
  <si>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</si>
  <si>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</si>
  <si>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</si>
  <si>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</si>
  <si>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</si>
  <si>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</si>
  <si>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</si>
  <si>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</si>
  <si>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</si>
  <si>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</si>
  <si>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</si>
  <si>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</si>
  <si>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</si>
  <si>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</si>
  <si>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</si>
  <si>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</si>
  <si>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</si>
  <si>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</si>
  <si>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</si>
  <si>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</si>
  <si>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</si>
  <si>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</si>
  <si>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</si>
  <si>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</si>
  <si>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</si>
  <si>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</si>
  <si>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</si>
  <si>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</si>
  <si>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</si>
  <si>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</si>
  <si>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</si>
  <si>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</si>
  <si>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</si>
  <si>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</si>
  <si>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</si>
  <si>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</si>
  <si>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</si>
  <si>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</si>
  <si>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</si>
  <si>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</si>
  <si>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</si>
  <si>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</si>
  <si>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</si>
  <si>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</si>
  <si>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</si>
  <si>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</si>
  <si>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</si>
  <si>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</si>
  <si>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</si>
  <si>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</si>
  <si>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</si>
  <si>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</si>
  <si>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</si>
  <si>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</si>
  <si>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</si>
  <si>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</si>
  <si>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</si>
  <si>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</si>
  <si>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</si>
  <si>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</si>
  <si>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</si>
  <si>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</si>
  <si>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</si>
  <si>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</si>
  <si>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</si>
  <si>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</si>
  <si>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</si>
  <si>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</si>
  <si>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</si>
  <si>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</si>
  <si>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</si>
  <si>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</si>
  <si>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</si>
  <si>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</si>
  <si>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</si>
  <si>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</si>
  <si>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</si>
  <si>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</si>
  <si>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</si>
  <si>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</si>
  <si>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</si>
  <si>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</si>
  <si>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</si>
  <si>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</si>
  <si>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</si>
  <si>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</si>
  <si>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</si>
  <si>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</si>
  <si>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</si>
  <si>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</si>
  <si>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</si>
  <si>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</si>
  <si>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</si>
  <si>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</si>
  <si>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</si>
  <si>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</si>
  <si>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</si>
  <si>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</si>
  <si>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</si>
  <si>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</si>
  <si>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</si>
  <si>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</si>
  <si>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</si>
  <si>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</si>
  <si>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</si>
  <si>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</si>
  <si>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</si>
  <si>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</si>
  <si>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</si>
  <si>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</si>
  <si>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</si>
  <si>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</si>
  <si>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</si>
  <si>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</si>
  <si>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</si>
  <si>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</si>
  <si>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</si>
  <si>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</si>
  <si>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</si>
  <si>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</si>
  <si>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</si>
  <si>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</si>
  <si>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</si>
  <si>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</si>
  <si>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</si>
  <si>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</si>
  <si>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</si>
  <si>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</si>
  <si>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</si>
  <si>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</si>
  <si>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</si>
  <si>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</si>
  <si>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</si>
  <si>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</si>
  <si>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</si>
  <si>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</si>
  <si>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</si>
  <si>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</si>
  <si>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</si>
  <si>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</si>
  <si>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</si>
  <si>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</si>
  <si>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</si>
  <si>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</si>
  <si>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</si>
  <si>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</si>
  <si>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</si>
  <si>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</si>
  <si>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</si>
  <si>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</si>
  <si>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</si>
  <si>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</si>
  <si>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</si>
  <si>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</si>
  <si>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</si>
  <si>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</si>
  <si>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</si>
  <si>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</si>
  <si>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</si>
  <si>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</si>
  <si>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</si>
  <si>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</si>
  <si>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</si>
  <si>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</si>
  <si>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</si>
  <si>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</si>
  <si>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</si>
  <si>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</si>
  <si>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</si>
  <si>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</si>
  <si>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</si>
  <si>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</si>
  <si>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</si>
  <si>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</si>
  <si>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</si>
  <si>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</si>
  <si>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</si>
  <si>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</si>
  <si>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</si>
  <si>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</si>
  <si>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</si>
  <si>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</si>
  <si>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</si>
  <si>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</si>
  <si>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</si>
  <si>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</si>
  <si>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</si>
  <si>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</si>
  <si>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</si>
  <si>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</si>
  <si>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</si>
  <si>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</si>
  <si>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</si>
  <si>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</si>
  <si>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</si>
  <si>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</si>
  <si>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</si>
  <si>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</si>
  <si>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</si>
  <si>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</si>
  <si>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</si>
  <si>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</si>
  <si>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</si>
  <si>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</si>
  <si>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</si>
  <si>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</si>
  <si>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</si>
  <si>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</si>
  <si>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</si>
  <si>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</si>
  <si>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</si>
  <si>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</si>
  <si>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</si>
  <si>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</si>
  <si>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</si>
  <si>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</si>
  <si>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</si>
  <si>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</si>
  <si>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</si>
  <si>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</si>
  <si>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</si>
  <si>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</si>
  <si>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</si>
  <si>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</si>
  <si>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</si>
  <si>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</si>
  <si>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</si>
  <si>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</si>
  <si>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</si>
  <si>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</si>
  <si>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</si>
  <si>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</si>
  <si>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</si>
  <si>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</si>
  <si>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</si>
  <si>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</si>
  <si>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</si>
  <si>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</si>
  <si>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</si>
  <si>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</si>
  <si>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</si>
  <si>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</si>
  <si>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</si>
  <si>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</si>
  <si>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</si>
  <si>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</si>
  <si>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</si>
  <si>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</si>
  <si>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</si>
  <si>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</si>
  <si>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</si>
  <si>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</si>
  <si>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</si>
  <si>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</si>
  <si>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</si>
  <si>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</si>
  <si>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</si>
  <si>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</si>
  <si>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</si>
  <si>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</si>
  <si>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</si>
  <si>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</si>
  <si>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</si>
  <si>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</si>
  <si>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</si>
  <si>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</si>
  <si>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</si>
  <si>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</si>
  <si>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</si>
  <si>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</si>
  <si>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</si>
  <si>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</si>
  <si>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</si>
  <si>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</si>
  <si>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</si>
  <si>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</si>
  <si>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</si>
  <si>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</si>
  <si>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</si>
  <si>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</si>
  <si>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</si>
  <si>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</si>
  <si>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</si>
  <si>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</si>
  <si>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</si>
  <si>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</si>
  <si>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</si>
  <si>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</si>
  <si>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</si>
  <si>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</si>
  <si>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</si>
  <si>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</si>
  <si>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</si>
  <si>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</si>
  <si>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</si>
  <si>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</si>
  <si>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</si>
  <si>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</si>
  <si>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</si>
  <si>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</si>
  <si>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</si>
  <si>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</si>
  <si>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</si>
  <si>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</si>
  <si>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</si>
  <si>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</si>
  <si>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</si>
  <si>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</si>
  <si>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</si>
  <si>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</si>
  <si>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</si>
  <si>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</si>
  <si>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</si>
  <si>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</si>
  <si>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</si>
  <si>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</si>
  <si>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</si>
  <si>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</si>
  <si>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</si>
  <si>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</si>
  <si>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</si>
  <si>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</si>
  <si>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</si>
  <si>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</si>
  <si>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</si>
  <si>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</si>
  <si>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</si>
  <si>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</si>
  <si>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</si>
  <si>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</si>
  <si>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</si>
  <si>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</si>
  <si>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</si>
  <si>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</si>
  <si>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</si>
  <si>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</si>
  <si>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</si>
  <si>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</si>
  <si>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</si>
  <si>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</si>
  <si>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</si>
  <si>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</si>
  <si>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</si>
  <si>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</si>
  <si>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</si>
  <si>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</si>
  <si>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</si>
  <si>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</si>
  <si>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</si>
  <si>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</si>
  <si>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</si>
  <si>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</si>
  <si>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</si>
  <si>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</si>
  <si>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</si>
  <si>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</si>
  <si>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</si>
  <si>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</si>
  <si>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</si>
  <si>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</si>
  <si>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</si>
  <si>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</si>
  <si>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</si>
  <si>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</si>
  <si>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</si>
  <si>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</si>
  <si>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</si>
  <si>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</si>
  <si>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</si>
  <si>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</si>
  <si>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</si>
  <si>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</si>
  <si>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</si>
  <si>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</si>
  <si>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</si>
  <si>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</si>
  <si>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</si>
  <si>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</si>
  <si>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</si>
  <si>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</si>
  <si>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</si>
  <si>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</si>
  <si>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</si>
  <si>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</si>
  <si>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</si>
  <si>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</si>
  <si>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</si>
  <si>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</si>
  <si>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</si>
  <si>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</si>
  <si>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</si>
  <si>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</si>
  <si>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</si>
  <si>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</si>
  <si>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</si>
  <si>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</si>
  <si>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</si>
  <si>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</si>
  <si>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</si>
  <si>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</si>
  <si>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</si>
  <si>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</si>
  <si>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</si>
  <si>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</si>
  <si>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</si>
  <si>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</si>
  <si>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</si>
  <si>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</si>
  <si>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</si>
  <si>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</si>
  <si>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</si>
  <si>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</si>
  <si>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</si>
  <si>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</si>
  <si>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</si>
  <si>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</si>
  <si>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</si>
  <si>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</si>
  <si>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</si>
  <si>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</si>
  <si>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</si>
  <si>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</si>
  <si>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</si>
  <si>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</si>
  <si>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</si>
  <si>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</si>
  <si>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</si>
  <si>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</si>
  <si>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</si>
  <si>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</si>
  <si>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</si>
  <si>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</si>
  <si>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</si>
  <si>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</si>
  <si>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</si>
  <si>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</si>
  <si>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</si>
  <si>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</si>
  <si>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</si>
  <si>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</si>
  <si>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</si>
  <si>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</si>
  <si>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</si>
  <si>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</si>
  <si>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</si>
  <si>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</si>
  <si>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</si>
  <si>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</si>
  <si>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</si>
  <si>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</si>
  <si>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</si>
  <si>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</si>
  <si>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</si>
  <si>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</si>
  <si>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</si>
  <si>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</si>
  <si>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</si>
  <si>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</si>
  <si>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</si>
  <si>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</si>
  <si>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</si>
  <si>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</si>
  <si>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</si>
  <si>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</si>
  <si>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</si>
  <si>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</si>
  <si>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</si>
  <si>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</si>
  <si>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</si>
  <si>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</si>
  <si>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</si>
  <si>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</si>
  <si>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</si>
  <si>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</si>
  <si>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</si>
  <si>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</si>
  <si>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</si>
  <si>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</si>
  <si>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</si>
  <si>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</si>
  <si>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</si>
  <si>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</si>
  <si>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</si>
  <si>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</si>
  <si>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</si>
  <si>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</si>
  <si>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</si>
  <si>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</si>
  <si>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</si>
  <si>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</si>
  <si>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</si>
  <si>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</si>
  <si>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</si>
  <si>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</si>
  <si>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</si>
  <si>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</si>
  <si>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</si>
  <si>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</si>
  <si>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</si>
  <si>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</si>
  <si>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</si>
  <si>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</si>
  <si>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</si>
  <si>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</si>
  <si>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</si>
  <si>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</si>
  <si>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</si>
  <si>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</si>
  <si>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</si>
  <si>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</si>
  <si>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</si>
  <si>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</si>
  <si>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</si>
  <si>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</si>
  <si>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</si>
  <si>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</si>
  <si>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</si>
  <si>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</si>
  <si>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</si>
  <si>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</si>
  <si>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</si>
  <si>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</si>
  <si>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</si>
  <si>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</si>
  <si>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</si>
  <si>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</si>
  <si>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</si>
  <si>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</si>
  <si>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</si>
  <si>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</si>
  <si>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</si>
  <si>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</si>
  <si>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</si>
  <si>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</si>
  <si>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</si>
  <si>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</si>
  <si>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</si>
  <si>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</si>
  <si>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</si>
  <si>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</si>
  <si>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</si>
  <si>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</si>
  <si>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</si>
  <si>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</si>
  <si>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</si>
  <si>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</si>
  <si>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</si>
  <si>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</si>
  <si>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</si>
  <si>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</si>
  <si>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</si>
  <si>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</si>
  <si>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</si>
  <si>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</si>
  <si>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</si>
  <si>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</si>
  <si>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</si>
  <si>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</si>
  <si>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</si>
  <si>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</si>
  <si>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</si>
  <si>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</si>
  <si>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</si>
  <si>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</si>
  <si>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</si>
  <si>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</si>
  <si>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</si>
  <si>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</si>
  <si>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</si>
  <si>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</si>
  <si>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</si>
  <si>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</si>
  <si>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</si>
  <si>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</si>
  <si>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</si>
  <si>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</si>
  <si>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</si>
  <si>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</si>
  <si>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</si>
  <si>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</si>
  <si>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</si>
  <si>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</si>
  <si>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</si>
  <si>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</si>
  <si>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</si>
  <si>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</si>
  <si>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</si>
  <si>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</si>
  <si>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</si>
  <si>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</si>
  <si>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</si>
  <si>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</si>
  <si>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</si>
  <si>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</si>
  <si>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</si>
  <si>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</si>
  <si>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</si>
  <si>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</si>
  <si>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</si>
  <si>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</si>
  <si>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</si>
  <si>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</si>
  <si>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</si>
  <si>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</si>
  <si>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</si>
  <si>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</si>
  <si>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</si>
  <si>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</si>
  <si>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</si>
  <si>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</si>
  <si>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</si>
  <si>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</si>
  <si>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</si>
  <si>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</si>
  <si>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</si>
  <si>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</si>
  <si>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</si>
  <si>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</si>
  <si>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</si>
  <si>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</si>
  <si>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</si>
  <si>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</si>
  <si>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</si>
  <si>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</si>
  <si>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</si>
  <si>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</si>
  <si>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</si>
  <si>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</si>
  <si>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</si>
  <si>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</si>
  <si>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</si>
  <si>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</si>
  <si>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</si>
  <si>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</si>
  <si>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</si>
  <si>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</si>
  <si>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</si>
  <si>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</si>
  <si>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</si>
  <si>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</si>
  <si>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</si>
  <si>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</si>
  <si>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</si>
  <si>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</si>
  <si>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</si>
  <si>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</si>
  <si>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</si>
  <si>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</si>
  <si>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</si>
  <si>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</si>
  <si>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</si>
  <si>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</si>
  <si>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</si>
  <si>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</si>
  <si>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</si>
  <si>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</si>
  <si>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</si>
  <si>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</si>
  <si>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</si>
  <si>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</si>
  <si>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</si>
  <si>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</si>
  <si>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</si>
  <si>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</si>
  <si>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</si>
  <si>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</si>
  <si>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</si>
  <si>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</si>
  <si>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</si>
  <si>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</si>
  <si>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</si>
  <si>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</si>
  <si>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</si>
  <si>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</si>
  <si>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</si>
  <si>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</si>
  <si>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</si>
  <si>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</si>
  <si>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</si>
  <si>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</si>
  <si>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</si>
  <si>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</si>
  <si>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</si>
  <si>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</si>
  <si>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</si>
  <si>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</si>
  <si>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</si>
  <si>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</si>
  <si>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</si>
  <si>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</si>
  <si>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</si>
  <si>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</si>
  <si>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</si>
  <si>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</si>
  <si>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</si>
  <si>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</si>
  <si>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</si>
  <si>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</si>
  <si>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</si>
  <si>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</si>
  <si>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</si>
  <si>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</si>
  <si>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</si>
  <si>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</si>
  <si>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</si>
  <si>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</si>
  <si>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</si>
  <si>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</si>
  <si>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</si>
  <si>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</si>
  <si>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</si>
  <si>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</si>
  <si>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</si>
  <si>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</si>
  <si>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</si>
  <si>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</si>
  <si>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</si>
  <si>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</si>
  <si>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</si>
  <si>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</si>
  <si>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</si>
  <si>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</si>
  <si>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</si>
  <si>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</si>
  <si>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</si>
  <si>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</si>
  <si>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</si>
  <si>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</si>
  <si>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</si>
  <si>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</si>
  <si>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</si>
  <si>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</si>
  <si>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</si>
  <si>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</si>
  <si>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</si>
  <si>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</si>
  <si>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</si>
  <si>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</si>
  <si>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</si>
  <si>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</si>
  <si>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</si>
  <si>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</si>
  <si>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</si>
  <si>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</si>
  <si>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</si>
  <si>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</si>
  <si>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</si>
  <si>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</si>
  <si>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</si>
  <si>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</si>
  <si>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</si>
  <si>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</si>
  <si>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</si>
  <si>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</si>
  <si>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</si>
  <si>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</si>
  <si>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</si>
  <si>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</si>
  <si>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</si>
  <si>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</si>
  <si>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</si>
  <si>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</si>
  <si>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</si>
  <si>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</si>
  <si>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</si>
  <si>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</si>
  <si>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</si>
  <si>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</si>
  <si>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</si>
  <si>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</si>
  <si>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</si>
  <si>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</si>
  <si>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</si>
  <si>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</si>
  <si>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</si>
  <si>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</si>
  <si>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</si>
  <si>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</si>
  <si>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</si>
  <si>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</si>
  <si>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</si>
  <si>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</si>
  <si>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</si>
  <si>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</si>
  <si>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</si>
  <si>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</si>
  <si>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</si>
  <si>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</si>
  <si>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</si>
  <si>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</si>
  <si>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</si>
  <si>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</si>
  <si>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</si>
  <si>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</si>
  <si>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</si>
  <si>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</si>
  <si>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</si>
  <si>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</si>
  <si>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</si>
  <si>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</si>
  <si>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</si>
  <si>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</si>
  <si>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</si>
  <si>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</si>
  <si>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</si>
  <si>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</si>
  <si>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</si>
  <si>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</si>
  <si>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</si>
  <si>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</si>
  <si>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</si>
  <si>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</si>
  <si>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</si>
  <si>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</si>
  <si>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</si>
  <si>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</si>
  <si>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</si>
  <si>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</si>
  <si>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</si>
  <si>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</si>
  <si>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</si>
  <si>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</si>
  <si>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</si>
  <si>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</si>
  <si>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</si>
  <si>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</si>
  <si>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</si>
  <si>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</si>
  <si>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</si>
  <si>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</si>
  <si>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</si>
  <si>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</si>
  <si>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</si>
  <si>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</si>
  <si>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</si>
  <si>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</si>
  <si>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</si>
  <si>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</si>
  <si>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</si>
  <si>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</si>
  <si>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</si>
  <si>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</si>
  <si>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</si>
  <si>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</si>
  <si>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</si>
  <si>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</si>
  <si>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</si>
  <si>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</si>
  <si>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</si>
  <si>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</si>
  <si>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</si>
  <si>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</si>
  <si>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</si>
  <si>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</si>
  <si>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</si>
  <si>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</si>
  <si>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</si>
  <si>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</si>
  <si>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</si>
  <si>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</si>
  <si>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</si>
  <si>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</si>
  <si>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</si>
  <si>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</si>
  <si>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</si>
  <si>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</si>
  <si>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</si>
  <si>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</si>
  <si>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</si>
  <si>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</si>
  <si>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</si>
  <si>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</si>
  <si>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</si>
  <si>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</si>
  <si>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</si>
  <si>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</si>
  <si>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</si>
  <si>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</si>
  <si>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</si>
  <si>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</si>
  <si>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</si>
  <si>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</si>
  <si>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</si>
  <si>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</si>
  <si>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</si>
  <si>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</si>
  <si>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</si>
  <si>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</si>
  <si>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</si>
  <si>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</si>
  <si>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</si>
  <si>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</si>
  <si>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</si>
  <si>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</si>
  <si>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</si>
  <si>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</si>
  <si>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</si>
  <si>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</si>
  <si>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</si>
  <si>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</si>
  <si>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</si>
  <si>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</si>
  <si>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</si>
  <si>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</si>
  <si>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</si>
  <si>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</si>
  <si>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</si>
  <si>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</si>
  <si>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</si>
  <si>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</si>
  <si>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</si>
  <si>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</si>
  <si>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</si>
  <si>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</si>
  <si>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</si>
  <si>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</si>
  <si>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</si>
  <si>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</si>
  <si>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</si>
  <si>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</si>
  <si>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</si>
  <si>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</si>
  <si>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</si>
  <si>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</si>
  <si>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</si>
  <si>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</si>
  <si>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</si>
  <si>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</si>
  <si>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</si>
  <si>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</si>
  <si>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</si>
  <si>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</si>
  <si>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</si>
  <si>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</si>
  <si>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</si>
  <si>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</si>
  <si>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</si>
  <si>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</si>
  <si>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</si>
  <si>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</si>
  <si>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</si>
  <si>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</si>
  <si>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</si>
  <si>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</si>
  <si>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</si>
  <si>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</si>
  <si>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</si>
  <si>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</si>
  <si>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</si>
  <si>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</si>
  <si>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</si>
  <si>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</si>
  <si>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</si>
  <si>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</si>
  <si>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</si>
  <si>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</si>
  <si>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</si>
  <si>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</si>
  <si>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</si>
  <si>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</si>
  <si>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</si>
  <si>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</si>
  <si>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</si>
  <si>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</si>
  <si>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</si>
  <si>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</si>
  <si>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</si>
  <si>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</si>
  <si>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</si>
  <si>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</si>
  <si>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</si>
  <si>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</si>
  <si>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</si>
  <si>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</si>
  <si>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</si>
  <si>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</si>
  <si>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</si>
  <si>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</si>
  <si>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</si>
  <si>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</si>
  <si>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</si>
  <si>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</si>
  <si>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</si>
  <si>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</si>
  <si>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</si>
  <si>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</si>
  <si>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</si>
  <si>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</si>
  <si>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</si>
  <si>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</si>
  <si>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</si>
  <si>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</si>
  <si>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</si>
  <si>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</si>
  <si>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</si>
  <si>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</si>
  <si>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</si>
  <si>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</si>
  <si>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</si>
  <si>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</si>
  <si>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</si>
  <si>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</si>
  <si>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</si>
  <si>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</si>
  <si>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</si>
  <si>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</si>
  <si>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</si>
  <si>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</si>
  <si>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</si>
  <si>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</si>
  <si>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</si>
  <si>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</si>
  <si>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</si>
  <si>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</si>
  <si>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</si>
  <si>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</si>
  <si>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</si>
  <si>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</si>
  <si>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</si>
  <si>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</si>
  <si>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</si>
  <si>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</si>
  <si>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</si>
  <si>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</si>
  <si>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</si>
  <si>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</si>
  <si>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</si>
  <si>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</si>
  <si>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</si>
  <si>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</si>
  <si>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</si>
  <si>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</si>
  <si>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</si>
  <si>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</si>
  <si>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</si>
  <si>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</si>
  <si>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</si>
  <si>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</si>
  <si>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</si>
  <si>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</si>
  <si>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</si>
  <si>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</si>
  <si>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</si>
  <si>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</si>
  <si>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</si>
  <si>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</si>
  <si>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</si>
  <si>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</si>
  <si>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</si>
  <si>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</si>
  <si>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</si>
  <si>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</si>
  <si>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</si>
  <si>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</si>
  <si>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</si>
  <si>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</si>
  <si>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</si>
  <si>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</si>
  <si>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</si>
  <si>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</si>
  <si>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</si>
  <si>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</si>
  <si>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</si>
  <si>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</si>
  <si>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</si>
  <si>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</si>
  <si>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</si>
  <si>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</si>
  <si>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</si>
  <si>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</si>
  <si>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</si>
  <si>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</si>
  <si>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</si>
  <si>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</si>
  <si>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</si>
  <si>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</si>
  <si>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</si>
  <si>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</si>
  <si>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</si>
  <si>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</si>
  <si>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</si>
  <si>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</si>
  <si>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</si>
  <si>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</si>
  <si>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</si>
  <si>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</si>
  <si>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</si>
  <si>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</si>
  <si>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</si>
  <si>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</si>
  <si>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</si>
  <si>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</si>
  <si>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</si>
  <si>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</si>
  <si>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</si>
  <si>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</si>
  <si>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</si>
  <si>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</si>
  <si>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</si>
  <si>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</si>
  <si>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</si>
  <si>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</si>
  <si>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</si>
  <si>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</si>
  <si>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</si>
  <si>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</si>
  <si>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</si>
  <si>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</si>
  <si>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</si>
  <si>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</si>
  <si>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</si>
  <si>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</si>
  <si>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</si>
  <si>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</si>
  <si>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</si>
  <si>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</si>
  <si>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</si>
  <si>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</si>
  <si>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</si>
  <si>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</si>
  <si>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</si>
  <si>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</si>
  <si>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</si>
  <si>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</si>
  <si>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</si>
  <si>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</si>
  <si>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</si>
  <si>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</si>
  <si>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</si>
  <si>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</si>
  <si>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</si>
  <si>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</si>
  <si>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</si>
  <si>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</si>
  <si>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</si>
  <si>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</si>
  <si>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</si>
  <si>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</si>
  <si>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</si>
  <si>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</si>
  <si>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</si>
  <si>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</si>
  <si>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</si>
  <si>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</si>
  <si>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</si>
  <si>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</si>
  <si>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</si>
  <si>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</si>
  <si>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</si>
  <si>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</si>
  <si>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</si>
  <si>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</si>
  <si>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</si>
  <si>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</si>
  <si>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</si>
  <si>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</si>
  <si>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</si>
  <si>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</si>
  <si>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</si>
  <si>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</si>
  <si>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</si>
  <si>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</si>
  <si>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</si>
  <si>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</si>
  <si>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</si>
  <si>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</si>
  <si>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</si>
  <si>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</si>
  <si>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</si>
  <si>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</si>
  <si>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</si>
  <si>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</si>
  <si>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</si>
  <si>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</si>
  <si>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</si>
  <si>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</si>
  <si>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</si>
  <si>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</si>
  <si>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</si>
  <si>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</si>
  <si>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</si>
  <si>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</si>
  <si>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</si>
  <si>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</si>
  <si>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</si>
  <si>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</si>
  <si>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</si>
  <si>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</si>
  <si>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</si>
  <si>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</si>
  <si>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</si>
  <si>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</si>
  <si>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</si>
  <si>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</si>
  <si>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</si>
  <si>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</si>
  <si>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</si>
  <si>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</si>
  <si>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</si>
  <si>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</si>
  <si>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</si>
  <si>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</si>
  <si>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</si>
  <si>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</si>
  <si>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</si>
  <si>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</si>
  <si>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</si>
  <si>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</si>
  <si>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</si>
  <si>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</si>
  <si>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</si>
  <si>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</si>
  <si>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</si>
  <si>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</si>
  <si>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</si>
  <si>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</si>
  <si>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</si>
  <si>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</si>
  <si>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</si>
  <si>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</si>
  <si>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</si>
  <si>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</si>
  <si>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</si>
  <si>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</si>
  <si>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</si>
  <si>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</si>
  <si>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</si>
  <si>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</si>
  <si>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</si>
  <si>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</si>
  <si>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</si>
  <si>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</si>
  <si>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</si>
  <si>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</si>
  <si>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</si>
  <si>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</si>
  <si>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</si>
  <si>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</si>
  <si>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</si>
  <si>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</si>
  <si>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</si>
  <si>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</si>
  <si>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</si>
  <si>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</si>
  <si>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</si>
  <si>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</si>
  <si>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</si>
  <si>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</si>
  <si>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</si>
  <si>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</si>
  <si>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</si>
  <si>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</si>
  <si>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</si>
  <si>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</si>
  <si>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</si>
  <si>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</si>
  <si>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</si>
  <si>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</si>
  <si>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</si>
  <si>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</si>
  <si>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</si>
  <si>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</si>
  <si>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</si>
  <si>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</si>
  <si>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</si>
  <si>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</si>
  <si>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</si>
  <si>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</si>
  <si>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</si>
  <si>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</si>
  <si>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</si>
  <si>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</si>
  <si>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</si>
  <si>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</si>
  <si>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</si>
  <si>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</si>
  <si>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</si>
  <si>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</si>
  <si>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</si>
  <si>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</si>
  <si>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</si>
  <si>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</si>
  <si>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</si>
  <si>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</si>
  <si>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</si>
  <si>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</si>
  <si>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</si>
  <si>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</si>
  <si>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</si>
  <si>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</si>
  <si>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</si>
  <si>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</si>
  <si>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</si>
  <si>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</si>
  <si>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</si>
  <si>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</si>
  <si>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</si>
  <si>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</si>
  <si>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</si>
  <si>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</si>
  <si>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</si>
  <si>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</si>
  <si>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</si>
  <si>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</si>
  <si>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</si>
  <si>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</si>
  <si>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</si>
  <si>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</si>
  <si>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</si>
  <si>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</si>
  <si>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</si>
  <si>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</si>
  <si>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</si>
  <si>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</si>
  <si>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</si>
  <si>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</si>
  <si>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</si>
  <si>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</si>
  <si>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</si>
  <si>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</si>
  <si>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</si>
  <si>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</si>
  <si>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</si>
  <si>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</si>
  <si>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</si>
  <si>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</si>
  <si>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</si>
  <si>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</si>
  <si>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</si>
  <si>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</si>
  <si>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</si>
  <si>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</si>
  <si>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</si>
  <si>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</si>
  <si>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</si>
  <si>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</si>
  <si>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</si>
  <si>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</si>
  <si>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</si>
  <si>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</si>
  <si>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</si>
  <si>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</si>
  <si>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</si>
  <si>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</si>
  <si>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</si>
  <si>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</si>
  <si>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</si>
  <si>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</si>
  <si>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</si>
  <si>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</si>
  <si>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</si>
  <si>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</si>
  <si>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</si>
  <si>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</si>
  <si>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</si>
  <si>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</si>
  <si>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</si>
  <si>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</si>
  <si>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</si>
  <si>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</si>
  <si>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</si>
  <si>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</si>
  <si>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</si>
  <si>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</si>
  <si>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</si>
  <si>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</si>
  <si>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</si>
  <si>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</si>
  <si>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</si>
  <si>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</si>
  <si>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</si>
  <si>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</si>
  <si>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</si>
  <si>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</si>
  <si>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</si>
  <si>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</si>
  <si>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</si>
  <si>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</si>
  <si>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</si>
  <si>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</si>
  <si>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</si>
  <si>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</si>
  <si>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</si>
  <si>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</si>
  <si>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</si>
  <si>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</si>
  <si>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</si>
  <si>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</si>
  <si>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</si>
  <si>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</si>
  <si>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</si>
  <si>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</si>
  <si>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</si>
  <si>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</si>
  <si>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</si>
  <si>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</si>
  <si>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</si>
  <si>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</si>
  <si>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</si>
  <si>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</si>
  <si>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</si>
  <si>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</si>
  <si>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</si>
  <si>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</si>
  <si>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</si>
  <si>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</si>
  <si>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</si>
  <si>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</si>
  <si>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</si>
  <si>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</si>
  <si>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</si>
  <si>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</si>
  <si>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</si>
  <si>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</si>
  <si>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</si>
  <si>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</si>
  <si>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</si>
  <si>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</si>
  <si>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</si>
  <si>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</si>
  <si>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</si>
  <si>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</si>
  <si>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</si>
  <si>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</si>
  <si>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</si>
  <si>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</si>
  <si>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</si>
  <si>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</si>
  <si>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</si>
  <si>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</si>
  <si>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</si>
  <si>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</si>
  <si>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</si>
  <si>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</si>
  <si>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</si>
  <si>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</si>
  <si>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</si>
  <si>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</si>
  <si>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</si>
  <si>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</si>
  <si>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</si>
  <si>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</si>
  <si>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</si>
  <si>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</si>
  <si>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</si>
  <si>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</si>
  <si>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</si>
  <si>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</si>
  <si>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</si>
  <si>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</si>
  <si>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</si>
  <si>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</si>
  <si>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</si>
  <si>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</si>
  <si>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</si>
  <si>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</si>
  <si>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</si>
  <si>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</si>
  <si>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</si>
  <si>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</si>
  <si>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</si>
  <si>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</si>
  <si>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</si>
  <si>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</si>
  <si>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</si>
  <si>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</si>
  <si>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</si>
  <si>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</si>
  <si>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</si>
  <si>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</si>
  <si>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</si>
  <si>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</si>
  <si>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</si>
  <si>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</si>
  <si>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</si>
  <si>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</si>
  <si>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</si>
  <si>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</si>
  <si>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</si>
  <si>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</si>
  <si>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</si>
  <si>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</si>
  <si>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</si>
  <si>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</si>
  <si>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</si>
  <si>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</si>
  <si>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</si>
  <si>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</si>
  <si>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</si>
  <si>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</si>
  <si>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</si>
  <si>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</si>
  <si>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</si>
  <si>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</si>
  <si>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</si>
  <si>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</si>
  <si>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</si>
  <si>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</si>
  <si>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</si>
  <si>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</si>
  <si>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</si>
  <si>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</si>
  <si>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</si>
  <si>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</si>
  <si>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</si>
  <si>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</si>
  <si>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</si>
  <si>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</si>
  <si>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</si>
  <si>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</si>
  <si>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</si>
  <si>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</si>
  <si>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</si>
  <si>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</si>
  <si>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</si>
  <si>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</si>
  <si>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</si>
  <si>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</si>
  <si>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</si>
  <si>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</si>
  <si>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</si>
  <si>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</si>
  <si>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</si>
  <si>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</si>
  <si>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</si>
  <si>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</si>
  <si>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</si>
  <si>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</si>
  <si>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</si>
  <si>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</si>
  <si>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</si>
  <si>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</si>
  <si>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</si>
  <si>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</si>
  <si>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</si>
  <si>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</si>
  <si>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</si>
  <si>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</si>
  <si>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</si>
  <si>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</si>
  <si>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</si>
  <si>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</si>
  <si>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</si>
  <si>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</si>
  <si>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</si>
  <si>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</si>
  <si>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</si>
  <si>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</si>
  <si>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</si>
  <si>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</si>
  <si>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</si>
  <si>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</si>
  <si>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</si>
  <si>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</si>
  <si>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</si>
  <si>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</si>
  <si>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</si>
  <si>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</si>
  <si>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</si>
  <si>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</si>
  <si>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</si>
  <si>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</si>
  <si>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</si>
  <si>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</si>
  <si>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</si>
  <si>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</si>
  <si>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</si>
  <si>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</si>
  <si>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</si>
  <si>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</si>
  <si>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</si>
  <si>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</si>
  <si>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</si>
  <si>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</si>
  <si>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</si>
  <si>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</si>
  <si>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</si>
  <si>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</si>
  <si>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</si>
  <si>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</si>
  <si>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</si>
  <si>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</si>
  <si>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</si>
  <si>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</si>
  <si>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</si>
  <si>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</si>
  <si>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</si>
  <si>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</si>
  <si>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</si>
  <si>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</si>
  <si>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</si>
  <si>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</si>
  <si>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</si>
  <si>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</si>
  <si>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</si>
  <si>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</si>
  <si>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</si>
  <si>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</si>
  <si>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</si>
  <si>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</si>
  <si>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</si>
  <si>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</si>
  <si>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</si>
  <si>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</si>
  <si>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</si>
  <si>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</si>
  <si>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</si>
  <si>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</si>
  <si>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</si>
  <si>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</si>
  <si>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</si>
  <si>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</si>
  <si>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</si>
  <si>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</si>
  <si>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</si>
  <si>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</si>
  <si>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</si>
  <si>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</si>
  <si>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</si>
  <si>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</si>
  <si>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</si>
  <si>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</si>
  <si>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</si>
  <si>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</si>
  <si>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</si>
  <si>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</si>
  <si>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</si>
  <si>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</si>
  <si>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</si>
  <si>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</si>
  <si>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</si>
  <si>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</si>
  <si>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</si>
  <si>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</si>
  <si>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</si>
  <si>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</si>
  <si>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</si>
  <si>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</si>
  <si>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</si>
  <si>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</si>
  <si>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</si>
  <si>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</si>
  <si>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</si>
  <si>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</si>
  <si>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</si>
  <si>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</si>
  <si>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</si>
  <si>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</si>
  <si>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</si>
  <si>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</si>
  <si>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</si>
  <si>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</si>
  <si>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</si>
  <si>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</si>
  <si>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</si>
  <si>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</si>
  <si>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</si>
  <si>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</si>
  <si>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</si>
  <si>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</si>
  <si>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</si>
  <si>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</si>
  <si>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</si>
  <si>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</si>
  <si>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</si>
  <si>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</si>
  <si>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</si>
  <si>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</si>
  <si>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</si>
  <si>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</si>
  <si>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</si>
  <si>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</si>
  <si>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</si>
  <si>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</si>
  <si>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</si>
  <si>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</si>
  <si>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</si>
  <si>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</si>
  <si>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</si>
  <si>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</si>
  <si>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</si>
  <si>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</si>
  <si>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</si>
  <si>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</si>
  <si>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</si>
  <si>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</si>
  <si>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</si>
  <si>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</si>
  <si>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</si>
  <si>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</si>
  <si>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</si>
  <si>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</si>
  <si>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</si>
  <si>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</si>
  <si>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</si>
  <si>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</si>
  <si>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</si>
  <si>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</si>
  <si>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</si>
  <si>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</si>
  <si>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</si>
  <si>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</si>
  <si>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</si>
  <si>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</si>
  <si>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</si>
  <si>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</si>
  <si>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</si>
  <si>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</si>
  <si>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</si>
  <si>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</si>
  <si>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</si>
  <si>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</si>
  <si>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</si>
  <si>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</si>
  <si>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</si>
  <si>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</si>
  <si>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</si>
  <si>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</si>
  <si>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</si>
  <si>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</si>
  <si>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</si>
  <si>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</si>
  <si>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</si>
  <si>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</si>
  <si>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</si>
  <si>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</si>
  <si>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</si>
  <si>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</si>
  <si>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</si>
  <si>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</si>
  <si>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</si>
  <si>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</si>
  <si>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</si>
  <si>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</si>
  <si>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</si>
  <si>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</si>
  <si>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</si>
  <si>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</si>
  <si>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</si>
  <si>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</si>
  <si>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</si>
  <si>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</si>
  <si>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</si>
  <si>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</si>
  <si>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</si>
  <si>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</si>
  <si>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</si>
  <si>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</si>
  <si>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</si>
  <si>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</si>
  <si>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</si>
  <si>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</si>
  <si>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</si>
  <si>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</si>
  <si>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</si>
  <si>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</si>
  <si>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</si>
  <si>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</si>
  <si>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</si>
  <si>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</si>
  <si>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</si>
  <si>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</si>
  <si>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</si>
  <si>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</si>
  <si>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</si>
  <si>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</si>
  <si>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</si>
  <si>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</si>
  <si>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</si>
  <si>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</si>
  <si>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</si>
  <si>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</si>
  <si>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</si>
  <si>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</si>
  <si>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</si>
  <si>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</si>
  <si>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</si>
  <si>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</si>
  <si>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</si>
  <si>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</si>
  <si>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</si>
  <si>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</si>
  <si>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</si>
  <si>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</si>
  <si>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</si>
  <si>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</si>
  <si>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</si>
  <si>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</si>
  <si>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</si>
  <si>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</si>
  <si>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</si>
  <si>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</si>
  <si>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</si>
  <si>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</si>
  <si>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</si>
  <si>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</si>
  <si>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</si>
  <si>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</si>
  <si>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</si>
  <si>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</si>
  <si>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</si>
  <si>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</si>
  <si>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</si>
  <si>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</si>
  <si>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</si>
  <si>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</si>
  <si>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</si>
  <si>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</si>
  <si>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</si>
  <si>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</si>
  <si>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</si>
  <si>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</si>
  <si>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</si>
  <si>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</si>
  <si>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</si>
  <si>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</si>
  <si>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</si>
  <si>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</si>
  <si>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</si>
  <si>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</si>
  <si>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</si>
  <si>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</si>
  <si>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</si>
  <si>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</si>
  <si>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</si>
  <si>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</si>
  <si>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</si>
  <si>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</si>
  <si>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</si>
  <si>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</si>
  <si>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</si>
  <si>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</si>
  <si>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</si>
  <si>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</si>
  <si>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</si>
  <si>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</si>
  <si>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</si>
  <si>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</si>
  <si>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</si>
  <si>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</si>
  <si>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</si>
  <si>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</si>
  <si>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</si>
  <si>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</si>
  <si>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</si>
  <si>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</si>
  <si>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</si>
  <si>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</si>
  <si>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</si>
  <si>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</si>
  <si>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</si>
  <si>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</si>
  <si>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</si>
  <si>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</si>
  <si>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</si>
  <si>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</si>
  <si>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</si>
  <si>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</si>
  <si>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</si>
  <si>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</si>
  <si>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</si>
  <si>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</si>
  <si>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</si>
  <si>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</si>
  <si>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</si>
  <si>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</si>
  <si>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</si>
  <si>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</si>
  <si>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</si>
  <si>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</si>
  <si>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</si>
  <si>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</si>
  <si>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</si>
  <si>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</si>
  <si>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</si>
  <si>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</si>
  <si>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</si>
  <si>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</si>
  <si>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</si>
  <si>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</si>
  <si>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</si>
  <si>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</si>
  <si>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</si>
  <si>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</si>
  <si>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</si>
  <si>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</si>
  <si>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</si>
  <si>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</si>
  <si>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</si>
  <si>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</si>
  <si>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</si>
  <si>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</si>
  <si>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</si>
  <si>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</si>
  <si>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</si>
  <si>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</si>
  <si>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</si>
  <si>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</si>
  <si>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</si>
  <si>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</si>
  <si>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</si>
  <si>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</si>
  <si>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</si>
  <si>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</si>
  <si>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</si>
  <si>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</si>
  <si>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</si>
  <si>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</si>
  <si>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</si>
  <si>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</si>
  <si>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</si>
  <si>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</si>
  <si>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</si>
  <si>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</si>
  <si>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</si>
  <si>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</si>
  <si>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</si>
  <si>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</si>
  <si>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</si>
  <si>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</si>
  <si>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</si>
  <si>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</si>
  <si>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</si>
  <si>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</si>
  <si>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</si>
  <si>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</si>
  <si>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</si>
  <si>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</si>
  <si>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</si>
  <si>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</si>
  <si>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</si>
  <si>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</si>
  <si>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</si>
  <si>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</si>
  <si>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</si>
  <si>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</si>
  <si>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</si>
  <si>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</si>
  <si>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</si>
  <si>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</si>
  <si>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</si>
  <si>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</si>
  <si>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</si>
  <si>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</si>
  <si>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</si>
  <si>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</si>
  <si>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</si>
  <si>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</si>
  <si>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</si>
  <si>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</si>
  <si>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</si>
  <si>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</si>
  <si>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</si>
  <si>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</si>
  <si>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</si>
  <si>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</si>
  <si>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</si>
  <si>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</si>
  <si>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</si>
  <si>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</si>
  <si>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</si>
  <si>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</si>
  <si>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</si>
  <si>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</si>
  <si>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</si>
  <si>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</si>
  <si>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</si>
  <si>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</si>
  <si>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</si>
  <si>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</si>
  <si>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</si>
  <si>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</si>
  <si>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</si>
  <si>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</si>
  <si>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</si>
  <si>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</si>
  <si>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</si>
  <si>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</si>
  <si>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</si>
  <si>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</si>
  <si>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</si>
  <si>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</si>
  <si>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</si>
  <si>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</si>
  <si>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</si>
  <si>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</si>
  <si>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</si>
  <si>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</si>
  <si>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</si>
  <si>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</si>
  <si>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</si>
  <si>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</si>
  <si>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</si>
  <si>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</si>
  <si>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</si>
  <si>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</si>
  <si>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</si>
  <si>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</si>
  <si>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</si>
  <si>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</si>
  <si>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</si>
  <si>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</si>
  <si>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</si>
  <si>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</si>
  <si>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</si>
  <si>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</si>
  <si>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</si>
  <si>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</si>
  <si>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</si>
  <si>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</si>
  <si>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</si>
  <si>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</si>
  <si>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</si>
  <si>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</si>
  <si>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</si>
  <si>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</si>
  <si>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</si>
  <si>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</si>
  <si>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</si>
  <si>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</si>
  <si>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</si>
  <si>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</si>
  <si>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</si>
  <si>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</si>
  <si>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</si>
  <si>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</si>
  <si>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</si>
  <si>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</si>
  <si>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</si>
  <si>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</si>
  <si>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</si>
  <si>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</si>
  <si>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</si>
  <si>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</si>
  <si>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</si>
  <si>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</si>
  <si>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</si>
  <si>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</si>
  <si>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</si>
  <si>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</si>
  <si>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</si>
  <si>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</si>
  <si>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</si>
  <si>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</si>
  <si>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</si>
  <si>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</si>
  <si>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</si>
  <si>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</si>
  <si>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</si>
  <si>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</si>
  <si>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</si>
  <si>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</si>
  <si>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</si>
  <si>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</si>
  <si>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</si>
  <si>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</si>
  <si>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</si>
  <si>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</si>
  <si>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</si>
  <si>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</si>
  <si>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</si>
  <si>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</si>
  <si>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</si>
  <si>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</si>
  <si>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</si>
  <si>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</si>
  <si>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</si>
  <si>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</si>
  <si>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</si>
  <si>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</si>
  <si>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</si>
  <si>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</si>
  <si>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</si>
  <si>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</si>
  <si>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</si>
  <si>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</si>
  <si>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</si>
  <si>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</si>
  <si>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</si>
  <si>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</si>
  <si>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</si>
  <si>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</si>
  <si>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</si>
  <si>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</si>
  <si>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</si>
  <si>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</si>
  <si>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</si>
  <si>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</si>
  <si>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</si>
  <si>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</si>
  <si>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</si>
  <si>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</si>
  <si>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</si>
  <si>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</si>
  <si>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</si>
  <si>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</si>
  <si>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</si>
  <si>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</si>
  <si>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</si>
  <si>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</si>
  <si>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</si>
  <si>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</si>
  <si>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</si>
  <si>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</si>
  <si>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</si>
  <si>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</si>
  <si>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</si>
  <si>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</si>
  <si>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</si>
  <si>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</si>
  <si>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</si>
  <si>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</si>
  <si>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</si>
  <si>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</si>
  <si>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</si>
  <si>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</si>
  <si>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</si>
  <si>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</si>
  <si>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</si>
  <si>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</si>
  <si>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</si>
  <si>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</si>
  <si>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</si>
  <si>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</si>
  <si>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</si>
  <si>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</si>
  <si>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</si>
  <si>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</si>
  <si>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</si>
  <si>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</si>
  <si>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</si>
  <si>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</si>
  <si>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</si>
  <si>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</si>
  <si>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</si>
  <si>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</si>
  <si>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</si>
  <si>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</si>
  <si>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</si>
  <si>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</si>
  <si>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</si>
  <si>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</si>
  <si>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</si>
  <si>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</si>
  <si>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</si>
  <si>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</si>
  <si>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</si>
  <si>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</si>
  <si>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</si>
  <si>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</si>
  <si>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</si>
  <si>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</si>
  <si>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</si>
  <si>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</si>
  <si>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</si>
  <si>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</si>
  <si>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</si>
  <si>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</si>
  <si>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</si>
  <si>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</si>
  <si>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</si>
  <si>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</si>
  <si>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</si>
  <si>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</si>
  <si>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</si>
  <si>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</si>
  <si>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</si>
  <si>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</si>
  <si>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</si>
  <si>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</si>
  <si>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</si>
  <si>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</si>
  <si>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</si>
  <si>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</si>
  <si>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</si>
  <si>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</si>
  <si>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</si>
  <si>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</si>
  <si>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</si>
  <si>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</si>
  <si>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</si>
  <si>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</si>
  <si>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</si>
  <si>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</si>
  <si>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</si>
  <si>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</si>
  <si>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</si>
  <si>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</si>
  <si>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</si>
  <si>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</si>
  <si>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</si>
  <si>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</si>
  <si>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</si>
  <si>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</si>
  <si>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</si>
  <si>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</si>
  <si>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</si>
  <si>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</si>
  <si>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</si>
  <si>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</si>
  <si>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</si>
  <si>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</si>
  <si>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</si>
  <si>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</si>
  <si>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</si>
  <si>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</si>
  <si>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</si>
  <si>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</si>
  <si>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</si>
  <si>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</si>
  <si>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</si>
  <si>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</si>
  <si>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</si>
  <si>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</si>
  <si>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</si>
  <si>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</si>
  <si>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</si>
  <si>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</si>
  <si>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</si>
  <si>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</si>
  <si>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</si>
  <si>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</si>
  <si>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</si>
  <si>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</si>
  <si>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</si>
  <si>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</si>
  <si>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</si>
  <si>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</si>
  <si>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</si>
  <si>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</si>
  <si>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</si>
  <si>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</si>
  <si>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</si>
  <si>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</si>
  <si>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</si>
  <si>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</si>
  <si>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</si>
  <si>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</si>
  <si>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</si>
  <si>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</si>
  <si>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</si>
  <si>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</si>
  <si>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</si>
  <si>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</si>
  <si>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</si>
  <si>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</si>
  <si>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</si>
  <si>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</si>
  <si>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</si>
  <si>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</si>
  <si>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</si>
  <si>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</si>
  <si>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</si>
  <si>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</si>
  <si>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</si>
  <si>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</si>
  <si>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</si>
  <si>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</si>
  <si>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</si>
  <si>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</si>
  <si>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</si>
  <si>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</si>
  <si>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</si>
  <si>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</si>
  <si>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</si>
  <si>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</si>
  <si>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</si>
  <si>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</si>
  <si>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</si>
  <si>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</si>
  <si>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</si>
  <si>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</si>
  <si>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</si>
  <si>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</si>
  <si>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</si>
  <si>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</si>
  <si>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</si>
  <si>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</si>
  <si>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</si>
  <si>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</si>
  <si>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</si>
  <si>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</si>
  <si>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</si>
  <si>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</si>
  <si>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</si>
  <si>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</si>
  <si>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</si>
  <si>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</si>
  <si>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</si>
  <si>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</si>
  <si>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</si>
  <si>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</si>
  <si>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</si>
  <si>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</si>
  <si>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</si>
  <si>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</si>
  <si>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</si>
  <si>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</si>
  <si>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</si>
  <si>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</si>
  <si>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</si>
  <si>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</si>
  <si>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</si>
  <si>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</si>
  <si>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</si>
  <si>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</si>
  <si>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</si>
  <si>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</si>
  <si>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</si>
  <si>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</si>
  <si>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</si>
  <si>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</si>
  <si>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</si>
  <si>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</si>
  <si>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</si>
  <si>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</si>
  <si>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</si>
  <si>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</si>
  <si>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</si>
  <si>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</si>
  <si>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</si>
  <si>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</si>
  <si>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</si>
  <si>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</si>
  <si>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</si>
  <si>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</si>
  <si>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</si>
  <si>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</si>
  <si>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</si>
  <si>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</si>
  <si>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</si>
  <si>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</si>
  <si>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</si>
  <si>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</si>
  <si>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</si>
  <si>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</si>
  <si>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</si>
  <si>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</si>
  <si>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</si>
  <si>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</si>
  <si>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</si>
  <si>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</si>
  <si>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</si>
  <si>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</si>
  <si>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</si>
  <si>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</si>
  <si>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</si>
  <si>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</si>
  <si>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</si>
  <si>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</si>
  <si>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</si>
  <si>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</si>
  <si>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</si>
  <si>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</si>
  <si>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</si>
  <si>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</si>
  <si>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</si>
  <si>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</si>
  <si>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</si>
  <si>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</si>
  <si>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</si>
  <si>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</si>
  <si>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</si>
  <si>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</si>
  <si>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</si>
  <si>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</si>
  <si>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</si>
  <si>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</si>
  <si>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</si>
  <si>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</si>
  <si>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</si>
  <si>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</si>
  <si>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</si>
  <si>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</si>
  <si>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</si>
  <si>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</si>
  <si>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</si>
  <si>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</si>
  <si>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</si>
  <si>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</si>
  <si>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</si>
  <si>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</si>
  <si>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</si>
  <si>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</si>
  <si>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</si>
  <si>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</si>
  <si>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</si>
  <si>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</si>
  <si>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</si>
  <si>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</si>
  <si>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</si>
  <si>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</si>
  <si>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</si>
  <si>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</si>
  <si>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</si>
  <si>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</si>
  <si>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</si>
  <si>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</si>
  <si>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</si>
  <si>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</si>
  <si>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</si>
  <si>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</si>
  <si>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</si>
  <si>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</si>
  <si>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</si>
  <si>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</si>
  <si>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</si>
  <si>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</si>
  <si>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</si>
  <si>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</si>
  <si>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</si>
  <si>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</si>
  <si>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</si>
  <si>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</si>
  <si>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</si>
  <si>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</si>
  <si>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</si>
  <si>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</si>
  <si>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</si>
  <si>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</si>
  <si>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</si>
  <si>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</si>
  <si>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</si>
  <si>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</si>
  <si>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</si>
  <si>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</si>
  <si>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</si>
  <si>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</si>
  <si>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</si>
  <si>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</si>
  <si>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</si>
  <si>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</si>
  <si>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</si>
  <si>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</si>
  <si>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</si>
  <si>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</si>
  <si>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</si>
  <si>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</si>
  <si>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</si>
  <si>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</si>
  <si>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</si>
  <si>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</si>
  <si>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</si>
  <si>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</si>
  <si>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</si>
  <si>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</si>
  <si>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</si>
  <si>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</si>
  <si>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</si>
  <si>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</si>
  <si>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</si>
  <si>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</si>
  <si>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</si>
  <si>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</si>
  <si>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</si>
  <si>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</si>
  <si>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</si>
  <si>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</si>
  <si>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</si>
  <si>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</si>
  <si>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</si>
  <si>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</si>
  <si>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</si>
  <si>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</si>
  <si>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</si>
  <si>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</si>
  <si>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</si>
  <si>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</si>
  <si>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</si>
  <si>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</si>
  <si>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</si>
  <si>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</si>
  <si>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</si>
  <si>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</si>
  <si>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</si>
  <si>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</si>
  <si>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</si>
  <si>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</si>
  <si>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</si>
  <si>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</si>
  <si>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</si>
  <si>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</si>
  <si>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</si>
  <si>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</si>
  <si>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</si>
  <si>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</si>
  <si>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</si>
  <si>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</si>
  <si>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</si>
  <si>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</si>
  <si>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</si>
  <si>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</si>
  <si>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</si>
  <si>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</si>
  <si>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</si>
  <si>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</si>
  <si>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</si>
  <si>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</si>
  <si>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</si>
  <si>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</si>
  <si>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</si>
  <si>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</si>
  <si>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</si>
  <si>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</si>
  <si>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</si>
  <si>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</si>
  <si>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</si>
  <si>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</si>
  <si>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</si>
  <si>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</si>
  <si>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</si>
  <si>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</si>
  <si>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</si>
  <si>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</si>
  <si>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</si>
  <si>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</si>
  <si>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</si>
  <si>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</si>
  <si>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</si>
  <si>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</si>
  <si>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</si>
  <si>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</si>
  <si>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</si>
  <si>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</si>
  <si>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</si>
  <si>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</si>
  <si>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</si>
  <si>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</si>
  <si>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</si>
  <si>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</si>
  <si>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</si>
  <si>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</si>
  <si>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</si>
  <si>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</si>
  <si>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</si>
  <si>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</si>
  <si>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</si>
  <si>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</si>
  <si>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</si>
  <si>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</si>
  <si>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</si>
  <si>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</si>
  <si>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</si>
  <si>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</si>
  <si>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</si>
  <si>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</si>
  <si>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</si>
  <si>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</si>
  <si>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</si>
  <si>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</si>
  <si>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</si>
  <si>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</si>
  <si>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</si>
  <si>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</si>
  <si>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</si>
  <si>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</si>
  <si>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</si>
  <si>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</si>
  <si>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</si>
  <si>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</si>
  <si>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</si>
  <si>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</si>
  <si>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</si>
  <si>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</si>
  <si>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</si>
  <si>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</si>
  <si>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</si>
  <si>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</si>
  <si>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</si>
  <si>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</si>
  <si>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</si>
  <si>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</si>
  <si>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</si>
  <si>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</si>
  <si>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</si>
  <si>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</si>
  <si>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</si>
  <si>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</si>
  <si>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</si>
  <si>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</si>
  <si>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</si>
  <si>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</si>
  <si>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</si>
  <si>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</si>
  <si>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</si>
  <si>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</si>
  <si>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</si>
  <si>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</si>
  <si>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</si>
  <si>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</si>
  <si>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</si>
  <si>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</si>
  <si>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</si>
  <si>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</si>
  <si>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</si>
  <si>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</si>
  <si>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</si>
  <si>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</si>
  <si>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</si>
  <si>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</si>
  <si>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</si>
  <si>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</si>
  <si>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</si>
  <si>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</si>
  <si>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</si>
  <si>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</si>
  <si>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</si>
  <si>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</si>
  <si>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</si>
  <si>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</si>
  <si>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</si>
  <si>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</si>
  <si>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</si>
  <si>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</si>
  <si>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</si>
  <si>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</si>
  <si>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</si>
  <si>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</si>
  <si>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</si>
  <si>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</si>
  <si>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</si>
  <si>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</si>
  <si>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</si>
  <si>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</si>
  <si>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</si>
  <si>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</si>
  <si>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</si>
  <si>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</si>
  <si>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</si>
  <si>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</si>
  <si>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</si>
  <si>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</si>
  <si>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</si>
  <si>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</si>
  <si>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</si>
  <si>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</si>
  <si>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</si>
  <si>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</si>
  <si>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</si>
  <si>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</si>
  <si>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</si>
  <si>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</si>
  <si>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</si>
  <si>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</si>
  <si>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</si>
  <si>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</si>
  <si>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</si>
  <si>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</si>
  <si>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</si>
  <si>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</si>
  <si>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</si>
  <si>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</si>
  <si>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</si>
  <si>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</si>
  <si>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</si>
  <si>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</si>
  <si>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</si>
  <si>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</si>
  <si>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</si>
  <si>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</si>
  <si>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</si>
  <si>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</si>
  <si>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</si>
  <si>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</si>
  <si>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</si>
  <si>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</si>
  <si>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</si>
  <si>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</si>
  <si>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</si>
  <si>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</si>
  <si>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</si>
  <si>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</si>
  <si>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</si>
  <si>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</si>
  <si>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</si>
  <si>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</si>
  <si>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</si>
  <si>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</si>
  <si>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</si>
  <si>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</si>
  <si>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</si>
  <si>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</si>
  <si>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</si>
  <si>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</si>
  <si>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</si>
  <si>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</si>
  <si>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</si>
  <si>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</si>
  <si>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</si>
  <si>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</si>
  <si>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</si>
  <si>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</si>
  <si>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</si>
  <si>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</si>
  <si>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</si>
  <si>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</si>
  <si>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</si>
  <si>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</si>
  <si>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</si>
  <si>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</si>
  <si>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</si>
  <si>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</si>
  <si>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</si>
  <si>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</si>
  <si>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</si>
  <si>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</si>
  <si>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</si>
  <si>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</si>
  <si>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</si>
  <si>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</si>
  <si>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</si>
  <si>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</si>
  <si>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</si>
  <si>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</si>
  <si>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</si>
  <si>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</si>
  <si>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</si>
  <si>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</si>
  <si>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</si>
  <si>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</si>
  <si>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</si>
  <si>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</si>
  <si>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</si>
  <si>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</si>
  <si>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</si>
  <si>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</si>
  <si>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</si>
  <si>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</si>
  <si>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</si>
  <si>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</si>
  <si>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</si>
  <si>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</si>
  <si>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</si>
  <si>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</si>
  <si>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</si>
  <si>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</si>
  <si>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</si>
  <si>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</si>
  <si>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</si>
  <si>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</si>
  <si>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</si>
  <si>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</si>
  <si>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</si>
  <si>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</si>
  <si>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</si>
  <si>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</si>
  <si>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</si>
  <si>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</si>
  <si>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</si>
  <si>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</si>
  <si>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</si>
  <si>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</si>
  <si>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</si>
  <si>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</si>
  <si>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</si>
  <si>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</si>
  <si>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</si>
  <si>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</si>
  <si>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</si>
  <si>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</si>
  <si>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</si>
  <si>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</si>
  <si>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</si>
  <si>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</si>
  <si>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</si>
  <si>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</si>
  <si>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</si>
  <si>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</si>
  <si>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</si>
  <si>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</si>
  <si>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</si>
  <si>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</si>
  <si>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</si>
  <si>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</si>
  <si>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</si>
  <si>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</si>
  <si>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</si>
  <si>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</si>
  <si>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</si>
  <si>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</si>
  <si>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</si>
  <si>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</si>
  <si>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</si>
  <si>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</si>
  <si>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</si>
  <si>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</si>
  <si>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</si>
  <si>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</si>
  <si>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</si>
  <si>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</si>
  <si>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</si>
  <si>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</si>
  <si>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</si>
  <si>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</si>
  <si>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</si>
  <si>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</si>
  <si>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</si>
  <si>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</si>
  <si>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</si>
  <si>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</si>
  <si>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</si>
  <si>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</si>
  <si>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</si>
  <si>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</si>
  <si>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</si>
  <si>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</si>
  <si>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</si>
  <si>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</si>
  <si>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</si>
  <si>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</si>
  <si>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</si>
  <si>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</si>
  <si>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</si>
  <si>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</si>
  <si>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</si>
  <si>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</si>
  <si>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</si>
  <si>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</si>
  <si>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</si>
  <si>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</si>
  <si>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</si>
  <si>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</si>
  <si>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</si>
  <si>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</si>
  <si>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</si>
  <si>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</si>
  <si>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</si>
  <si>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</si>
  <si>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</si>
  <si>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</si>
  <si>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</si>
  <si>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</si>
  <si>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</si>
  <si>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</si>
  <si>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</si>
  <si>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</si>
  <si>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</si>
  <si>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</si>
  <si>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</si>
  <si>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</si>
  <si>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</si>
  <si>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</si>
  <si>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</si>
  <si>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</si>
  <si>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</si>
  <si>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</si>
  <si>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</si>
  <si>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</si>
  <si>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</si>
  <si>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</si>
  <si>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</si>
  <si>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</si>
  <si>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</si>
  <si>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</si>
  <si>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</si>
  <si>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</si>
  <si>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</si>
  <si>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</si>
  <si>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</si>
  <si>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</si>
  <si>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</si>
  <si>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</si>
  <si>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</si>
  <si>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</si>
  <si>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</si>
  <si>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</si>
  <si>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</si>
  <si>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</si>
  <si>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</si>
  <si>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</si>
  <si>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</si>
  <si>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</si>
  <si>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</si>
  <si>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</si>
  <si>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</si>
  <si>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</si>
  <si>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</si>
  <si>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</si>
  <si>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</si>
  <si>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</si>
  <si>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</si>
  <si>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</si>
  <si>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</si>
  <si>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</si>
  <si>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</si>
  <si>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</si>
  <si>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</si>
  <si>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</si>
  <si>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</si>
  <si>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</si>
  <si>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</si>
  <si>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</si>
  <si>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</si>
  <si>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</si>
  <si>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</si>
  <si>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</si>
  <si>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</si>
  <si>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</si>
  <si>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</si>
  <si>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</si>
  <si>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</si>
  <si>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</si>
  <si>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</si>
  <si>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</si>
  <si>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</si>
  <si>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</si>
  <si>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</si>
  <si>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</si>
  <si>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</si>
  <si>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</si>
  <si>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</si>
  <si>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</si>
  <si>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</si>
  <si>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</si>
  <si>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</si>
  <si>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</si>
  <si>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</si>
  <si>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</si>
  <si>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</si>
  <si>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</si>
  <si>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</si>
  <si>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</si>
  <si>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</si>
  <si>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</si>
  <si>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</si>
  <si>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</si>
  <si>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</si>
  <si>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</si>
  <si>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</si>
  <si>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</si>
  <si>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</si>
  <si>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</si>
  <si>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</si>
  <si>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</si>
  <si>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</si>
  <si>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</si>
  <si>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</si>
  <si>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</si>
  <si>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</si>
  <si>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</si>
  <si>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</si>
  <si>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</si>
  <si>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</si>
  <si>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</si>
  <si>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</si>
  <si>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</si>
  <si>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</si>
  <si>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</si>
  <si>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</si>
  <si>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</si>
  <si>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</si>
  <si>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</si>
  <si>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</si>
  <si>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</si>
  <si>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</si>
  <si>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</si>
  <si>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</si>
  <si>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</si>
  <si>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</si>
  <si>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</si>
  <si>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</si>
  <si>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</si>
  <si>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</si>
  <si>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</si>
  <si>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</si>
  <si>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</si>
  <si>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</si>
  <si>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</si>
  <si>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</si>
  <si>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</si>
  <si>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</si>
  <si>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</si>
  <si>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</si>
  <si>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</si>
  <si>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</si>
  <si>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</si>
  <si>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</si>
  <si>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</si>
  <si>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</si>
  <si>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</si>
  <si>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</si>
  <si>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</si>
  <si>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</si>
  <si>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</si>
  <si>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</si>
  <si>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</si>
  <si>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</si>
  <si>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</si>
  <si>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</si>
  <si>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</si>
  <si>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</si>
  <si>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</si>
  <si>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</si>
  <si>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</si>
  <si>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</si>
  <si>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</si>
  <si>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</si>
  <si>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</si>
  <si>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</si>
  <si>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</si>
  <si>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</si>
  <si>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</si>
  <si>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</si>
  <si>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</si>
  <si>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</si>
  <si>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</si>
  <si>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</si>
  <si>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</si>
  <si>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</si>
  <si>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</si>
  <si>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</si>
  <si>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</si>
  <si>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</si>
  <si>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</si>
  <si>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</si>
  <si>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</si>
  <si>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</si>
  <si>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</si>
  <si>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</si>
  <si>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</si>
  <si>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</si>
  <si>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</si>
  <si>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</si>
  <si>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</si>
  <si>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</si>
  <si>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</si>
  <si>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</si>
  <si>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</si>
  <si>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</si>
  <si>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</si>
  <si>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</si>
  <si>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</si>
  <si>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</si>
  <si>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</si>
  <si>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</si>
  <si>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</si>
  <si>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</si>
  <si>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</si>
  <si>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</si>
  <si>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</si>
  <si>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</si>
  <si>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</si>
  <si>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</si>
  <si>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</si>
  <si>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</si>
  <si>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</si>
  <si>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</si>
  <si>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</si>
  <si>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</si>
  <si>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</si>
  <si>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</si>
  <si>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</si>
  <si>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</si>
  <si>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</si>
  <si>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</si>
  <si>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</si>
  <si>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</si>
  <si>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</si>
  <si>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</si>
  <si>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</si>
  <si>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</si>
  <si>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</si>
  <si>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</si>
  <si>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</si>
  <si>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</si>
  <si>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</si>
  <si>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</si>
  <si>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</si>
  <si>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</si>
  <si>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</si>
  <si>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</si>
  <si>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</si>
  <si>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</si>
  <si>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</si>
  <si>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</si>
  <si>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</si>
  <si>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</si>
  <si>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</si>
  <si>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</si>
  <si>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</si>
  <si>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</si>
  <si>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</si>
  <si>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</si>
  <si>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</si>
  <si>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</si>
  <si>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</si>
  <si>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</si>
  <si>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</si>
  <si>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</si>
  <si>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</si>
  <si>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</si>
  <si>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</si>
  <si>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</si>
  <si>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</si>
  <si>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</si>
  <si>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</si>
  <si>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</si>
  <si>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</si>
  <si>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</si>
  <si>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</si>
  <si>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</si>
  <si>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</si>
  <si>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</si>
  <si>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</si>
  <si>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</si>
  <si>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</si>
  <si>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</si>
  <si>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</si>
  <si>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</si>
  <si>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</si>
  <si>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</si>
  <si>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</si>
  <si>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</si>
  <si>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</si>
  <si>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</si>
  <si>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</si>
  <si>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</si>
  <si>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</si>
  <si>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</si>
  <si>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</si>
  <si>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</si>
  <si>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</si>
  <si>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</si>
  <si>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</si>
  <si>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</si>
  <si>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</si>
  <si>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</si>
  <si>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</si>
  <si>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</si>
  <si>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</si>
  <si>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</si>
  <si>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</si>
  <si>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</si>
  <si>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</si>
  <si>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</si>
  <si>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</si>
  <si>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</si>
  <si>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</si>
  <si>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</si>
  <si>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</si>
  <si>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</si>
  <si>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</si>
  <si>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</si>
  <si>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</si>
  <si>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</si>
  <si>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</si>
  <si>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</si>
  <si>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</si>
  <si>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</si>
  <si>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</si>
  <si>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</si>
  <si>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</si>
  <si>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</si>
  <si>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</si>
  <si>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</si>
  <si>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</si>
  <si>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</si>
  <si>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</si>
  <si>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</si>
  <si>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</si>
  <si>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</si>
  <si>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</si>
  <si>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</si>
  <si>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</si>
  <si>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</si>
  <si>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</si>
  <si>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</si>
  <si>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</si>
  <si>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</si>
  <si>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</si>
  <si>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</si>
  <si>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</si>
  <si>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</si>
  <si>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</si>
  <si>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</si>
  <si>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</si>
  <si>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</si>
  <si>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</si>
  <si>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</si>
  <si>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</si>
  <si>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</si>
  <si>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</si>
  <si>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</si>
  <si>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</si>
  <si>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</si>
  <si>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</si>
  <si>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</si>
  <si>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</si>
  <si>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</si>
  <si>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</si>
  <si>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</si>
  <si>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</si>
  <si>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</si>
  <si>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</si>
  <si>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</si>
  <si>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</si>
  <si>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</si>
  <si>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</si>
  <si>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</si>
  <si>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</si>
  <si>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</si>
  <si>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</si>
  <si>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</si>
  <si>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</si>
  <si>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</si>
  <si>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</si>
  <si>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</si>
  <si>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</si>
  <si>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</si>
  <si>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</si>
  <si>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</si>
  <si>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</si>
  <si>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</si>
  <si>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</si>
  <si>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</si>
  <si>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</si>
  <si>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</si>
  <si>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</si>
  <si>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</si>
  <si>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</si>
  <si>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</si>
  <si>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</si>
  <si>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</si>
  <si>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</si>
  <si>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</si>
  <si>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</si>
  <si>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</si>
  <si>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</si>
  <si>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</si>
  <si>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</si>
  <si>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</si>
  <si>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</si>
  <si>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</si>
  <si>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</si>
  <si>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</si>
  <si>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</si>
  <si>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</si>
  <si>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</si>
  <si>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</si>
  <si>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</si>
  <si>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</si>
  <si>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</si>
  <si>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</si>
  <si>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</si>
  <si>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</si>
  <si>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</si>
  <si>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</si>
  <si>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</si>
  <si>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</si>
  <si>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</si>
  <si>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</si>
  <si>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</si>
  <si>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</si>
  <si>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</si>
  <si>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</si>
  <si>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</si>
  <si>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</si>
  <si>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</si>
  <si>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</si>
  <si>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</si>
  <si>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</si>
  <si>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</si>
  <si>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</si>
  <si>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</si>
  <si>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</si>
  <si>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</si>
  <si>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</si>
  <si>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</si>
  <si>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</si>
  <si>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</si>
  <si>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</si>
  <si>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</si>
  <si>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</si>
  <si>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</si>
  <si>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</si>
  <si>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</si>
  <si>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</si>
  <si>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</si>
  <si>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</si>
  <si>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</si>
  <si>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</si>
  <si>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</si>
  <si>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</si>
  <si>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</si>
  <si>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</si>
  <si>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</si>
  <si>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</si>
  <si>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</si>
  <si>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</si>
  <si>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</si>
  <si>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</si>
  <si>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</si>
  <si>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</si>
  <si>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</si>
  <si>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</si>
  <si>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</si>
  <si>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</si>
  <si>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</si>
  <si>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</si>
  <si>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</si>
  <si>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</si>
  <si>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</si>
  <si>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</si>
  <si>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</si>
  <si>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</si>
  <si>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</si>
  <si>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</si>
  <si>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</si>
  <si>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</si>
  <si>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</si>
  <si>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</si>
  <si>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</si>
  <si>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</si>
  <si>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</si>
  <si>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</si>
  <si>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</si>
  <si>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</si>
  <si>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</si>
  <si>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</si>
  <si>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</si>
  <si>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</si>
  <si>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</si>
  <si>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</si>
  <si>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</si>
  <si>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</si>
  <si>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</si>
  <si>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</si>
  <si>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</si>
  <si>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</si>
  <si>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</si>
  <si>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</si>
  <si>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</si>
  <si>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</si>
  <si>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</si>
  <si>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</si>
  <si>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</si>
  <si>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</si>
  <si>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</si>
  <si>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</si>
  <si>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</si>
  <si>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</si>
  <si>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</si>
  <si>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</si>
  <si>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</si>
  <si>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</si>
  <si>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</si>
  <si>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</si>
  <si>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</si>
  <si>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</si>
  <si>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</si>
  <si>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</si>
  <si>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</si>
  <si>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</si>
  <si>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</si>
  <si>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</si>
  <si>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</si>
  <si>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</si>
  <si>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</si>
  <si>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</si>
  <si>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</si>
  <si>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</si>
  <si>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</si>
  <si>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</si>
  <si>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</si>
  <si>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</si>
  <si>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</si>
  <si>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</si>
  <si>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</si>
  <si>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</si>
  <si>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</si>
  <si>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</si>
  <si>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</si>
  <si>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</si>
  <si>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</si>
  <si>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</si>
  <si>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</si>
  <si>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</si>
  <si>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</si>
  <si>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</si>
  <si>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</si>
  <si>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</si>
  <si>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</si>
  <si>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</si>
  <si>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</si>
  <si>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</si>
  <si>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</si>
  <si>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</si>
  <si>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</si>
  <si>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</si>
  <si>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</si>
  <si>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</si>
  <si>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</si>
  <si>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</si>
  <si>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</si>
  <si>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</si>
  <si>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</si>
  <si>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</si>
  <si>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</si>
  <si>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</si>
  <si>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</si>
  <si>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</si>
  <si>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</si>
  <si>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</si>
  <si>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</si>
  <si>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</si>
  <si>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</si>
  <si>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</si>
  <si>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</si>
  <si>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</si>
  <si>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</si>
  <si>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</si>
  <si>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</si>
  <si>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</si>
  <si>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</si>
  <si>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</si>
  <si>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</si>
  <si>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</si>
  <si>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</si>
  <si>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</si>
  <si>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</si>
  <si>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</si>
  <si>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</si>
  <si>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</si>
  <si>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</si>
  <si>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</si>
  <si>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</si>
  <si>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</si>
  <si>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</si>
  <si>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</si>
  <si>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</si>
  <si>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</si>
  <si>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</si>
  <si>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</si>
  <si>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</si>
  <si>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</si>
  <si>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</si>
  <si>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</si>
  <si>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</si>
  <si>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</si>
  <si>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</si>
  <si>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</si>
  <si>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</si>
  <si>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</si>
  <si>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</si>
  <si>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</si>
  <si>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</si>
  <si>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</si>
  <si>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</si>
  <si>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</si>
  <si>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</si>
  <si>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</si>
  <si>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</si>
  <si>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</si>
  <si>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</si>
  <si>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</si>
  <si>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</si>
  <si>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</si>
  <si>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</si>
  <si>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</si>
  <si>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</si>
  <si>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</si>
  <si>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</si>
  <si>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</si>
  <si>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</si>
  <si>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</si>
  <si>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</si>
  <si>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</si>
  <si>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</si>
  <si>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</si>
  <si>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</si>
  <si>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</si>
  <si>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</si>
  <si>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</si>
  <si>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</si>
  <si>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</si>
  <si>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</si>
  <si>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</si>
  <si>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</si>
  <si>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</si>
  <si>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</si>
  <si>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</si>
  <si>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</si>
  <si>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</si>
  <si>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</si>
  <si>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</si>
  <si>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</si>
  <si>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</si>
  <si>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</si>
  <si>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</si>
  <si>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</si>
  <si>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</si>
  <si>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</si>
  <si>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</si>
  <si>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</si>
  <si>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</si>
  <si>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</si>
  <si>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</si>
  <si>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</si>
  <si>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</si>
  <si>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</si>
  <si>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</si>
  <si>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</si>
  <si>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</si>
  <si>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</si>
  <si>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</si>
  <si>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</si>
  <si>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</si>
  <si>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</si>
  <si>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</si>
  <si>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</si>
  <si>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</si>
  <si>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</si>
  <si>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</si>
  <si>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</si>
  <si>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</si>
  <si>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</si>
  <si>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</si>
  <si>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</si>
  <si>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</si>
  <si>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</si>
  <si>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</si>
  <si>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</si>
  <si>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</si>
  <si>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</si>
  <si>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</si>
  <si>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</si>
  <si>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</si>
  <si>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</si>
  <si>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</si>
  <si>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</si>
  <si>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</si>
  <si>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</si>
  <si>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</si>
  <si>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</si>
  <si>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</si>
  <si>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</si>
  <si>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</si>
  <si>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</si>
  <si>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</si>
  <si>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</si>
  <si>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</si>
  <si>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</si>
  <si>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</si>
  <si>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</si>
  <si>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</si>
  <si>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</si>
  <si>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</si>
  <si>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</si>
  <si>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</si>
  <si>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</si>
  <si>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</si>
  <si>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</si>
  <si>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</si>
  <si>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</si>
  <si>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</si>
  <si>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</si>
  <si>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</si>
  <si>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</si>
  <si>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</si>
  <si>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</si>
  <si>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</si>
  <si>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</si>
  <si>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</si>
  <si>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</si>
  <si>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</si>
  <si>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</si>
  <si>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</si>
  <si>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</si>
  <si>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</si>
  <si>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</si>
  <si>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</si>
  <si>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</si>
  <si>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</si>
  <si>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</si>
  <si>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</si>
  <si>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</si>
  <si>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</si>
  <si>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</si>
  <si>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</si>
  <si>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</si>
  <si>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</si>
  <si>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</si>
  <si>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</si>
  <si>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</si>
  <si>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</si>
  <si>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</si>
  <si>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</si>
  <si>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</si>
  <si>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</si>
  <si>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</si>
  <si>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</si>
  <si>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</si>
  <si>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</si>
  <si>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</si>
  <si>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</si>
  <si>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</si>
  <si>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</si>
  <si>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</si>
  <si>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</si>
  <si>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</si>
  <si>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</si>
  <si>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</si>
  <si>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</si>
  <si>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</si>
  <si>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</si>
  <si>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</si>
  <si>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</si>
  <si>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</si>
  <si>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</si>
  <si>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</si>
  <si>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</si>
  <si>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</si>
  <si>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</si>
  <si>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</si>
  <si>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</si>
  <si>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</si>
  <si>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</si>
  <si>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</si>
  <si>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</si>
  <si>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</si>
  <si>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</si>
  <si>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</si>
  <si>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</si>
  <si>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</si>
  <si>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</si>
  <si>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</si>
  <si>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</si>
  <si>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</si>
  <si>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</si>
  <si>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</si>
  <si>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</si>
  <si>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</si>
  <si>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</si>
  <si>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</si>
  <si>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</si>
  <si>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</si>
  <si>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</si>
  <si>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</si>
  <si>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</si>
  <si>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</si>
  <si>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</si>
  <si>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</si>
  <si>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</si>
  <si>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</si>
  <si>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</si>
  <si>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</si>
  <si>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</si>
  <si>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</si>
  <si>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</si>
  <si>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</si>
  <si>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</si>
  <si>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</si>
  <si>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</si>
  <si>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</si>
  <si>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</si>
  <si>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</si>
  <si>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</si>
  <si>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</si>
  <si>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</si>
  <si>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</si>
  <si>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</si>
  <si>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</si>
  <si>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</si>
  <si>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</si>
  <si>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</si>
  <si>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</si>
  <si>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</si>
  <si>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</si>
  <si>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</si>
  <si>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</si>
  <si>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</si>
  <si>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</si>
  <si>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</si>
  <si>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</si>
  <si>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</si>
  <si>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</si>
  <si>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</si>
  <si>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</si>
  <si>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</si>
  <si>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</si>
  <si>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</si>
  <si>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</si>
  <si>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</si>
  <si>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</si>
  <si>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</si>
  <si>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</si>
  <si>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</si>
  <si>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</si>
  <si>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</si>
  <si>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</si>
  <si>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</si>
  <si>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</si>
  <si>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</si>
  <si>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</si>
  <si>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</si>
  <si>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</si>
  <si>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</si>
  <si>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</si>
  <si>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</si>
  <si>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</si>
  <si>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</si>
  <si>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</si>
  <si>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</si>
  <si>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</si>
  <si>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</si>
  <si>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</si>
  <si>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</si>
  <si>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</si>
  <si>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</si>
  <si>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</si>
  <si>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</si>
  <si>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</si>
  <si>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</si>
  <si>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</si>
  <si>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</si>
  <si>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</si>
  <si>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</si>
  <si>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</si>
  <si>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</si>
  <si>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</si>
  <si>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</si>
  <si>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</si>
  <si>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</si>
  <si>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</si>
  <si>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</si>
  <si>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</si>
  <si>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</si>
  <si>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</si>
  <si>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</si>
  <si>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</si>
  <si>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</si>
  <si>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</si>
  <si>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</si>
  <si>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</si>
  <si>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</si>
  <si>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</si>
  <si>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</si>
  <si>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</si>
  <si>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</si>
  <si>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</si>
  <si>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</si>
  <si>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</si>
  <si>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</si>
  <si>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</si>
  <si>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</si>
  <si>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</si>
  <si>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</si>
  <si>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</si>
  <si>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</si>
  <si>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</si>
  <si>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</si>
  <si>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</si>
  <si>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</si>
  <si>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</si>
  <si>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</si>
  <si>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</si>
  <si>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</si>
  <si>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</si>
  <si>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</si>
  <si>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</si>
  <si>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</si>
  <si>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</si>
  <si>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</si>
  <si>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</si>
  <si>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</si>
  <si>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</si>
  <si>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</si>
  <si>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</si>
  <si>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</si>
  <si>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</si>
  <si>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</si>
  <si>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</si>
  <si>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</si>
  <si>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</si>
  <si>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</si>
  <si>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</si>
  <si>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</si>
  <si>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</si>
  <si>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</si>
  <si>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</si>
  <si>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</si>
  <si>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</si>
  <si>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</si>
  <si>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</si>
  <si>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</si>
  <si>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</si>
  <si>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</si>
  <si>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</si>
  <si>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</si>
  <si>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</si>
  <si>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</si>
  <si>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</si>
  <si>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</si>
  <si>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</si>
  <si>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</si>
  <si>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</si>
  <si>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</si>
  <si>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</si>
  <si>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</si>
  <si>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</si>
  <si>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</si>
  <si>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</si>
  <si>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</si>
  <si>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</si>
  <si>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</si>
  <si>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</si>
  <si>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</si>
  <si>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</si>
  <si>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</si>
  <si>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</si>
  <si>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</si>
  <si>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</si>
  <si>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</si>
  <si>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</si>
  <si>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</si>
  <si>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</si>
  <si>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</si>
  <si>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</si>
  <si>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</si>
  <si>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</si>
  <si>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</si>
  <si>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</si>
  <si>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</si>
  <si>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</si>
  <si>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</si>
  <si>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</si>
  <si>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</si>
  <si>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</si>
  <si>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</si>
  <si>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</si>
  <si>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</si>
  <si>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</si>
  <si>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</si>
  <si>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</si>
  <si>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</si>
  <si>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</si>
  <si>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</si>
  <si>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</si>
  <si>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</si>
  <si>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</si>
  <si>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</si>
  <si>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</si>
  <si>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</si>
  <si>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</si>
  <si>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</si>
  <si>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</si>
  <si>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</si>
  <si>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</si>
  <si>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</si>
  <si>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</si>
  <si>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</si>
  <si>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</si>
  <si>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</si>
  <si>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</si>
  <si>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</si>
  <si>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</si>
  <si>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</si>
  <si>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</si>
  <si>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</si>
  <si>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</si>
  <si>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</si>
  <si>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</si>
  <si>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</si>
  <si>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</si>
  <si>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</si>
  <si>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</si>
  <si>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</si>
  <si>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</si>
  <si>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</si>
  <si>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</si>
  <si>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</si>
  <si>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</si>
  <si>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</si>
  <si>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</si>
  <si>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</si>
  <si>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</si>
  <si>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</si>
  <si>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</si>
  <si>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</si>
  <si>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</si>
  <si>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</si>
  <si>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</si>
  <si>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</si>
  <si>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</si>
  <si>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</si>
  <si>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</si>
  <si>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</si>
  <si>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</si>
  <si>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</si>
  <si>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</si>
  <si>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</si>
  <si>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</si>
  <si>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</si>
  <si>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</si>
  <si>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</si>
  <si>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</si>
  <si>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</si>
  <si>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</si>
  <si>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</si>
  <si>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</si>
  <si>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</si>
  <si>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</si>
  <si>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</si>
  <si>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</si>
  <si>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</si>
  <si>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</si>
  <si>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</si>
  <si>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</si>
  <si>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</si>
  <si>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</si>
  <si>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</si>
  <si>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</si>
  <si>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</si>
  <si>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</si>
  <si>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</si>
  <si>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</si>
  <si>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</si>
  <si>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</si>
  <si>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</si>
  <si>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</si>
  <si>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</si>
  <si>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</si>
  <si>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</si>
  <si>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</si>
  <si>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</si>
  <si>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</si>
  <si>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</si>
  <si>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</si>
  <si>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</si>
  <si>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</si>
  <si>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</si>
  <si>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</si>
  <si>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</si>
  <si>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</si>
  <si>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</si>
  <si>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</si>
  <si>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</si>
  <si>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</si>
  <si>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</si>
  <si>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</si>
  <si>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</si>
  <si>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</si>
  <si>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</si>
  <si>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</si>
  <si>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</si>
  <si>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</si>
  <si>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</si>
  <si>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</si>
  <si>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</si>
  <si>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</si>
  <si>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</si>
  <si>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</si>
  <si>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</si>
  <si>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</si>
  <si>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</si>
  <si>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</si>
  <si>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</si>
  <si>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</si>
  <si>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</si>
  <si>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</si>
  <si>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</si>
  <si>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</si>
  <si>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</si>
  <si>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</si>
  <si>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</si>
  <si>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</si>
  <si>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</si>
  <si>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</si>
  <si>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</si>
  <si>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</si>
  <si>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</si>
  <si>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</si>
  <si>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</si>
  <si>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</si>
  <si>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</si>
  <si>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</si>
  <si>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</si>
  <si>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</si>
  <si>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</si>
  <si>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</si>
  <si>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</si>
  <si>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</si>
  <si>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</si>
  <si>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</si>
  <si>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</si>
  <si>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</si>
  <si>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</si>
  <si>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</si>
  <si>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</si>
  <si>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</si>
  <si>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</si>
  <si>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</si>
  <si>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</si>
  <si>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</si>
  <si>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</si>
  <si>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</si>
  <si>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</si>
  <si>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</si>
  <si>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</si>
  <si>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</si>
  <si>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</si>
  <si>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</si>
  <si>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</si>
  <si>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</si>
  <si>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</si>
  <si>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</si>
  <si>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</si>
  <si>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</si>
  <si>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</si>
  <si>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</si>
  <si>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</si>
  <si>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</si>
  <si>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</si>
  <si>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</si>
  <si>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</si>
  <si>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</si>
  <si>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</si>
  <si>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</si>
  <si>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</si>
  <si>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</si>
  <si>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</si>
  <si>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</si>
  <si>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</si>
  <si>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</si>
  <si>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</si>
  <si>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</si>
  <si>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</si>
  <si>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</si>
  <si>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</si>
  <si>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</si>
  <si>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</si>
  <si>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</si>
  <si>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</si>
  <si>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</si>
  <si>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</si>
  <si>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</si>
  <si>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</si>
  <si>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</si>
  <si>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</si>
  <si>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</si>
  <si>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</si>
  <si>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</si>
  <si>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</si>
  <si>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</si>
  <si>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</si>
  <si>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</si>
  <si>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</si>
  <si>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</si>
  <si>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</si>
  <si>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</si>
  <si>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</si>
  <si>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</si>
  <si>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</si>
  <si>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</si>
  <si>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</si>
  <si>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</si>
  <si>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</si>
  <si>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</si>
  <si>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</si>
  <si>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</si>
  <si>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</si>
  <si>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</si>
  <si>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</si>
  <si>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</si>
  <si>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</si>
  <si>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</si>
  <si>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</si>
  <si>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</si>
  <si>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</si>
  <si>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</si>
  <si>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</si>
  <si>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</si>
  <si>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</si>
  <si>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</si>
  <si>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</si>
  <si>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</si>
  <si>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</si>
  <si>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</si>
  <si>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</si>
  <si>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</si>
  <si>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</si>
  <si>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</si>
  <si>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</si>
  <si>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</si>
  <si>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</si>
  <si>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</si>
  <si>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</si>
  <si>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</si>
  <si>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</si>
  <si>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</si>
  <si>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</si>
  <si>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</si>
  <si>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</si>
  <si>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</si>
  <si>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</si>
  <si>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</si>
  <si>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</si>
  <si>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</si>
  <si>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</si>
  <si>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</si>
  <si>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</si>
  <si>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</si>
  <si>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</si>
  <si>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</si>
  <si>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</si>
  <si>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</si>
  <si>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</si>
  <si>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</si>
  <si>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</si>
  <si>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</si>
  <si>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</si>
  <si>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</si>
  <si>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</si>
  <si>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</si>
  <si>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</si>
  <si>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</si>
  <si>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</si>
  <si>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</si>
  <si>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</si>
  <si>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</si>
  <si>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</si>
  <si>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</si>
  <si>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</si>
  <si>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</si>
  <si>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</si>
  <si>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</si>
  <si>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</si>
  <si>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</si>
  <si>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</si>
  <si>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</si>
  <si>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</si>
  <si>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</si>
  <si>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</si>
  <si>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</si>
  <si>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</si>
  <si>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</si>
  <si>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</si>
  <si>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</si>
  <si>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</si>
  <si>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</si>
  <si>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</si>
  <si>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</si>
  <si>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</si>
  <si>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</si>
  <si>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</si>
  <si>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</si>
  <si>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</si>
  <si>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</si>
  <si>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</si>
  <si>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</si>
  <si>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</si>
  <si>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</si>
  <si>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</si>
  <si>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</si>
  <si>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</si>
  <si>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</si>
  <si>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</si>
  <si>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</si>
  <si>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</si>
  <si>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</si>
  <si>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</si>
  <si>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</si>
  <si>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</si>
  <si>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</si>
  <si>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</si>
  <si>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</si>
  <si>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</si>
  <si>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</si>
  <si>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</si>
  <si>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</si>
  <si>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</si>
  <si>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</si>
  <si>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</si>
  <si>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</si>
  <si>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</si>
  <si>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</si>
  <si>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</si>
  <si>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</si>
  <si>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</si>
  <si>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</si>
  <si>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</si>
  <si>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</si>
  <si>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</si>
  <si>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</si>
  <si>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</si>
  <si>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</si>
  <si>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</si>
  <si>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</si>
  <si>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</si>
  <si>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</si>
  <si>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</si>
  <si>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</si>
  <si>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</si>
  <si>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</si>
  <si>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</si>
  <si>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</si>
  <si>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</si>
  <si>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</si>
  <si>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</si>
  <si>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</si>
  <si>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</si>
  <si>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</si>
  <si>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</si>
  <si>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</si>
  <si>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</si>
  <si>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</si>
  <si>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</si>
  <si>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</si>
  <si>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</si>
  <si>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</si>
  <si>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</si>
  <si>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</si>
  <si>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</si>
  <si>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</si>
  <si>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</si>
  <si>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</si>
  <si>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</si>
  <si>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</si>
  <si>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</si>
  <si>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</si>
  <si>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</si>
  <si>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</si>
  <si>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</si>
  <si>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</si>
  <si>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</si>
  <si>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</si>
  <si>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</si>
  <si>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</si>
  <si>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</si>
  <si>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</si>
  <si>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</si>
  <si>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</si>
  <si>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</si>
  <si>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</si>
  <si>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</si>
  <si>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</si>
  <si>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</si>
  <si>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</si>
  <si>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</si>
  <si>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</si>
  <si>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</si>
  <si>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</si>
  <si>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</si>
  <si>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</si>
  <si>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</si>
  <si>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</si>
  <si>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</si>
  <si>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</si>
  <si>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</si>
  <si>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</si>
  <si>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</si>
  <si>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</si>
  <si>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</si>
  <si>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</si>
  <si>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</si>
  <si>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</si>
  <si>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</si>
  <si>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</si>
  <si>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</si>
  <si>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</si>
  <si>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</si>
  <si>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</si>
  <si>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</si>
  <si>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</si>
  <si>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</si>
  <si>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</si>
  <si>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</si>
  <si>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</si>
  <si>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</si>
  <si>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</si>
  <si>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</si>
  <si>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</si>
  <si>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</si>
  <si>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</si>
  <si>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</si>
  <si>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</si>
  <si>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</si>
  <si>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</si>
  <si>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</si>
  <si>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</si>
  <si>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</si>
  <si>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</si>
  <si>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</si>
  <si>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</si>
  <si>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</si>
  <si>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</si>
  <si>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</si>
  <si>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</si>
  <si>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</si>
  <si>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</si>
  <si>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</si>
  <si>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</si>
  <si>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</si>
  <si>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</si>
  <si>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</si>
  <si>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</si>
  <si>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</si>
  <si>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</si>
  <si>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</si>
  <si>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</si>
  <si>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</si>
  <si>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</si>
  <si>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</si>
  <si>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</si>
  <si>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</si>
  <si>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</si>
  <si>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</si>
  <si>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</si>
  <si>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</si>
  <si>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</si>
  <si>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</si>
  <si>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</si>
  <si>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</si>
  <si>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</si>
  <si>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</si>
  <si>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</si>
  <si>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</si>
  <si>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</si>
  <si>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</si>
  <si>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</si>
  <si>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</si>
  <si>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</si>
  <si>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</si>
  <si>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</si>
  <si>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</si>
  <si>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</si>
  <si>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</si>
  <si>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</si>
  <si>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</si>
  <si>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</si>
  <si>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</si>
  <si>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</si>
  <si>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</si>
  <si>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</si>
  <si>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</si>
  <si>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</si>
  <si>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</si>
  <si>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</si>
  <si>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</si>
  <si>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</si>
  <si>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</si>
  <si>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</si>
  <si>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</si>
  <si>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</si>
  <si>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</si>
  <si>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</si>
  <si>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</si>
  <si>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</si>
  <si>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</si>
  <si>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</si>
  <si>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</si>
  <si>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</si>
  <si>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</si>
  <si>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</si>
  <si>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</si>
  <si>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</si>
  <si>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</si>
  <si>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</si>
  <si>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</si>
  <si>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</si>
  <si>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</si>
  <si>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</si>
  <si>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</si>
  <si>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</si>
  <si>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</si>
  <si>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</si>
  <si>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</si>
  <si>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</si>
  <si>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</si>
  <si>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</si>
  <si>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</si>
  <si>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</si>
  <si>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</si>
  <si>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</si>
  <si>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</si>
  <si>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</si>
  <si>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</si>
  <si>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</si>
  <si>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</si>
  <si>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</si>
  <si>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</si>
  <si>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</si>
  <si>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</si>
  <si>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</si>
  <si>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</si>
  <si>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</si>
  <si>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</si>
  <si>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</si>
  <si>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</si>
  <si>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</si>
  <si>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</si>
  <si>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</si>
  <si>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</si>
  <si>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</si>
  <si>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</si>
  <si>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</si>
  <si>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</si>
  <si>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</si>
  <si>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</si>
  <si>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</si>
  <si>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</si>
  <si>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</si>
  <si>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</si>
  <si>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</si>
  <si>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</si>
  <si>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</si>
  <si>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</si>
  <si>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</si>
  <si>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</si>
  <si>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</si>
  <si>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</si>
  <si>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</si>
  <si>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</si>
  <si>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</si>
  <si>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</si>
  <si>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</si>
  <si>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</si>
  <si>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</si>
  <si>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</si>
  <si>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</si>
  <si>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</si>
  <si>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</si>
  <si>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</si>
  <si>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</si>
  <si>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</si>
  <si>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</si>
  <si>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</si>
  <si>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</si>
  <si>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</si>
  <si>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</si>
  <si>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</si>
  <si>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</si>
  <si>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</si>
  <si>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</si>
  <si>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</si>
  <si>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</si>
  <si>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</si>
  <si>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</si>
  <si>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</si>
  <si>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</si>
  <si>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</si>
  <si>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</si>
  <si>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</si>
  <si>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</si>
  <si>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</si>
  <si>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</si>
  <si>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</si>
  <si>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</si>
  <si>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</si>
  <si>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</si>
  <si>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</si>
  <si>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</si>
  <si>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</si>
  <si>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</si>
  <si>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</si>
  <si>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</si>
  <si>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</si>
  <si>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</si>
  <si>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</si>
  <si>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</si>
  <si>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</si>
  <si>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</si>
  <si>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</si>
  <si>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</si>
  <si>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</si>
  <si>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</si>
  <si>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</si>
  <si>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</si>
  <si>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</si>
  <si>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</si>
  <si>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</si>
  <si>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</si>
  <si>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</si>
  <si>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</si>
  <si>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</si>
  <si>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</si>
  <si>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</si>
  <si>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</si>
  <si>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</si>
  <si>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</si>
  <si>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</si>
  <si>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</si>
  <si>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</si>
  <si>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</si>
  <si>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</si>
  <si>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</si>
  <si>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</si>
  <si>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</si>
  <si>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</si>
  <si>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</si>
  <si>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</si>
  <si>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</si>
  <si>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</si>
  <si>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</si>
  <si>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</si>
  <si>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</si>
  <si>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</si>
  <si>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</si>
  <si>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</si>
  <si>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</si>
  <si>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</si>
  <si>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</si>
  <si>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</si>
  <si>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</si>
  <si>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</si>
  <si>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</si>
  <si>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</si>
  <si>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</si>
  <si>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</si>
  <si>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</si>
  <si>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</si>
  <si>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</si>
  <si>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</si>
  <si>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</si>
  <si>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</si>
  <si>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</si>
  <si>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</si>
  <si>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</si>
  <si>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</si>
  <si>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</si>
  <si>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</si>
  <si>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</si>
  <si>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</si>
  <si>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</si>
  <si>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</si>
  <si>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</si>
  <si>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</si>
  <si>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</si>
  <si>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</si>
  <si>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</si>
  <si>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</si>
  <si>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</si>
  <si>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</si>
  <si>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</si>
  <si>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</si>
  <si>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</si>
  <si>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</si>
  <si>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</si>
  <si>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</si>
  <si>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</si>
  <si>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</si>
  <si>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</si>
  <si>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</si>
  <si>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</si>
  <si>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</si>
  <si>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</si>
  <si>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</si>
  <si>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</si>
  <si>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</si>
  <si>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</si>
  <si>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</si>
  <si>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</si>
  <si>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</si>
  <si>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</si>
  <si>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</si>
  <si>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</si>
  <si>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</si>
  <si>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</si>
  <si>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</si>
  <si>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</si>
  <si>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</si>
  <si>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</si>
  <si>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</si>
  <si>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</si>
  <si>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</si>
  <si>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</si>
  <si>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</si>
  <si>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</si>
  <si>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</si>
  <si>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</si>
  <si>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</si>
  <si>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</si>
  <si>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</si>
  <si>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</si>
  <si>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</si>
  <si>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</si>
  <si>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</si>
  <si>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</si>
  <si>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</si>
  <si>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</si>
  <si>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</si>
  <si>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</si>
  <si>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</si>
  <si>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</si>
  <si>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</si>
  <si>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</si>
  <si>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</si>
  <si>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</si>
  <si>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</si>
  <si>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</si>
  <si>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</si>
  <si>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</si>
  <si>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</si>
  <si>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</si>
  <si>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</si>
  <si>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</si>
  <si>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</si>
  <si>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</si>
  <si>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</si>
  <si>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</si>
  <si>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</si>
  <si>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</si>
  <si>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</si>
  <si>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</si>
  <si>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</si>
  <si>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</si>
  <si>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</si>
  <si>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</si>
  <si>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</si>
  <si>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</si>
  <si>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</si>
  <si>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</si>
  <si>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</si>
  <si>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</si>
  <si>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</si>
  <si>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</si>
  <si>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</si>
  <si>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</si>
  <si>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</si>
  <si>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</si>
  <si>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</si>
  <si>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</si>
  <si>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</si>
  <si>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</si>
  <si>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</si>
  <si>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</si>
  <si>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</si>
  <si>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</si>
  <si>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</si>
  <si>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</si>
  <si>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</si>
  <si>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</si>
  <si>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</si>
  <si>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</si>
  <si>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</si>
  <si>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</si>
  <si>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</si>
  <si>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</si>
  <si>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</si>
  <si>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</si>
  <si>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</si>
  <si>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</si>
  <si>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</si>
  <si>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</si>
  <si>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</si>
  <si>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</si>
  <si>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</si>
  <si>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</si>
  <si>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</si>
  <si>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</si>
  <si>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</si>
  <si>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</si>
  <si>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</si>
  <si>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</si>
  <si>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</si>
  <si>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</si>
  <si>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</si>
  <si>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</si>
  <si>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</si>
  <si>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</si>
  <si>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</si>
  <si>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</si>
  <si>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</si>
  <si>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</si>
  <si>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</si>
  <si>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</si>
  <si>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</si>
  <si>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</si>
  <si>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</si>
  <si>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</si>
  <si>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</si>
  <si>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</si>
  <si>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</si>
  <si>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</si>
  <si>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</si>
  <si>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</si>
  <si>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</si>
  <si>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</si>
  <si>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</si>
  <si>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</si>
  <si>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</si>
  <si>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</si>
  <si>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</si>
  <si>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</si>
  <si>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</si>
  <si>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</si>
  <si>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</si>
  <si>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</si>
  <si>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</si>
  <si>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</si>
  <si>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</si>
  <si>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</si>
  <si>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</si>
  <si>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</si>
  <si>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</si>
  <si>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</si>
  <si>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</si>
  <si>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</si>
  <si>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</si>
  <si>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</si>
  <si>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</si>
  <si>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</si>
  <si>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</si>
  <si>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</si>
  <si>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</si>
  <si>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</si>
  <si>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</si>
  <si>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</si>
  <si>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</si>
  <si>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</si>
  <si>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</si>
  <si>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</si>
  <si>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</si>
  <si>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</si>
  <si>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</si>
  <si>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</si>
  <si>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</si>
  <si>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</si>
  <si>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</si>
  <si>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</si>
  <si>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</si>
  <si>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</si>
  <si>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</si>
  <si>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</si>
  <si>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</si>
  <si>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</si>
  <si>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</si>
  <si>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</si>
  <si>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</si>
  <si>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</si>
  <si>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</si>
  <si>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</si>
  <si>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</si>
  <si>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</si>
  <si>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</si>
  <si>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</si>
  <si>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</si>
  <si>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</si>
  <si>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</si>
  <si>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</si>
  <si>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</si>
  <si>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</si>
  <si>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</si>
  <si>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</si>
  <si>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</si>
  <si>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</si>
  <si>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</si>
  <si>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</si>
  <si>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</si>
  <si>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</si>
  <si>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</si>
  <si>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</si>
  <si>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</si>
  <si>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</si>
  <si>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</si>
  <si>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</si>
  <si>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</si>
  <si>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</si>
  <si>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</si>
  <si>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</si>
  <si>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</si>
  <si>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</si>
  <si>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</si>
  <si>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</si>
  <si>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</si>
  <si>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</si>
  <si>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</si>
  <si>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</si>
  <si>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</si>
  <si>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</si>
  <si>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</si>
  <si>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</si>
  <si>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</si>
  <si>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</si>
  <si>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</si>
  <si>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</si>
  <si>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</si>
  <si>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</si>
  <si>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</si>
  <si>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</si>
  <si>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</si>
  <si>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</si>
  <si>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</si>
  <si>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</si>
  <si>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</si>
  <si>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</si>
  <si>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</si>
  <si>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</si>
  <si>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</si>
  <si>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</si>
  <si>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</si>
  <si>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</si>
  <si>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</si>
  <si>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</si>
  <si>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</si>
  <si>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</si>
  <si>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</si>
  <si>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</si>
  <si>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</si>
  <si>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</si>
  <si>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</si>
  <si>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</si>
  <si>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</si>
  <si>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</si>
  <si>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</si>
  <si>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</si>
  <si>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</si>
  <si>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</si>
  <si>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</si>
  <si>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</si>
  <si>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</si>
  <si>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</si>
  <si>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</si>
  <si>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</si>
  <si>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</si>
  <si>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</si>
  <si>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</si>
  <si>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</si>
  <si>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</si>
  <si>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</si>
  <si>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</si>
  <si>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</si>
  <si>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</si>
  <si>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</si>
  <si>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</si>
  <si>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</si>
  <si>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</si>
  <si>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</si>
  <si>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</si>
  <si>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</si>
  <si>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</si>
  <si>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</si>
  <si>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</si>
  <si>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</si>
  <si>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</si>
  <si>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</si>
  <si>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</si>
  <si>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</si>
  <si>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</si>
  <si>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</si>
  <si>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</si>
  <si>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</si>
  <si>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</si>
  <si>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</si>
  <si>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</si>
  <si>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</si>
  <si>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</si>
  <si>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</si>
  <si>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</si>
  <si>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</si>
  <si>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</si>
  <si>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</si>
  <si>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</si>
  <si>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</si>
  <si>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</si>
  <si>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</si>
  <si>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</si>
  <si>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</si>
  <si>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</si>
  <si>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</si>
  <si>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</si>
  <si>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</si>
  <si>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</si>
  <si>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</si>
  <si>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</si>
  <si>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</si>
  <si>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</si>
  <si>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</si>
  <si>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</si>
  <si>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</si>
  <si>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</si>
  <si>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</si>
  <si>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</si>
  <si>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</si>
  <si>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</si>
  <si>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</si>
  <si>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</si>
  <si>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</si>
  <si>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</si>
  <si>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</si>
  <si>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</si>
  <si>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</si>
  <si>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</si>
  <si>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</si>
  <si>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</si>
  <si>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</si>
  <si>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</si>
  <si>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</si>
  <si>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</si>
  <si>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</si>
  <si>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</si>
  <si>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</si>
  <si>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</si>
  <si>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</si>
  <si>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</si>
  <si>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</si>
  <si>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</si>
  <si>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</si>
  <si>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</si>
  <si>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</si>
  <si>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</si>
  <si>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</si>
  <si>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</si>
  <si>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</si>
  <si>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</si>
  <si>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</si>
  <si>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</si>
  <si>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</si>
  <si>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</si>
  <si>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</si>
  <si>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</si>
  <si>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</si>
  <si>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</si>
  <si>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</si>
  <si>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</si>
  <si>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</si>
  <si>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</si>
  <si>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</si>
  <si>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</si>
  <si>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</si>
  <si>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</si>
  <si>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</si>
  <si>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</si>
  <si>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</si>
  <si>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</si>
  <si>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</si>
  <si>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</si>
  <si>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</si>
  <si>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</si>
  <si>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</si>
  <si>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</si>
  <si>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</si>
  <si>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</si>
  <si>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</si>
  <si>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</si>
  <si>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</si>
  <si>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</si>
  <si>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</si>
  <si>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</si>
  <si>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</si>
  <si>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</si>
  <si>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</si>
  <si>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</si>
  <si>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</si>
  <si>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</si>
  <si>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</si>
  <si>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</si>
  <si>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</si>
  <si>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</si>
  <si>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</si>
  <si>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</si>
  <si>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</si>
  <si>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</si>
  <si>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</si>
  <si>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</si>
  <si>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</si>
  <si>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</si>
  <si>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</si>
  <si>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</si>
  <si>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</si>
  <si>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</si>
  <si>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</si>
  <si>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</si>
  <si>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</si>
  <si>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</si>
  <si>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</si>
  <si>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</si>
  <si>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</si>
  <si>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</si>
  <si>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</si>
  <si>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</si>
  <si>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</si>
  <si>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</si>
  <si>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</si>
  <si>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</si>
  <si>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</si>
  <si>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</si>
  <si>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</si>
  <si>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</si>
  <si>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</si>
  <si>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</si>
  <si>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</si>
  <si>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</si>
  <si>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</si>
  <si>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</si>
  <si>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</si>
  <si>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</si>
  <si>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</si>
  <si>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</si>
  <si>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</si>
  <si>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</si>
  <si>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</si>
  <si>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</si>
  <si>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</si>
  <si>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</si>
  <si>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</si>
  <si>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</si>
  <si>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</si>
  <si>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</si>
  <si>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</si>
  <si>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</si>
  <si>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</si>
  <si>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</si>
  <si>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</si>
  <si>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</si>
  <si>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</si>
  <si>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</si>
  <si>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</si>
  <si>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</si>
  <si>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</si>
  <si>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</si>
  <si>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</si>
  <si>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</si>
  <si>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</si>
  <si>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</si>
  <si>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</si>
  <si>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</si>
  <si>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</si>
  <si>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</si>
  <si>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</si>
  <si>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</si>
  <si>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</si>
  <si>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</si>
  <si>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</si>
  <si>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</si>
  <si>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</si>
  <si>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</si>
  <si>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</si>
  <si>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</si>
  <si>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</si>
  <si>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</si>
  <si>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</si>
  <si>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</si>
  <si>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</si>
  <si>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</si>
  <si>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</si>
  <si>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</si>
  <si>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</si>
  <si>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</si>
  <si>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</si>
  <si>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</si>
  <si>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</si>
  <si>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</si>
  <si>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</si>
  <si>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</si>
  <si>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</si>
  <si>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</si>
  <si>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</si>
  <si>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</si>
  <si>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</si>
  <si>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</si>
  <si>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</si>
  <si>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</si>
  <si>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</si>
  <si>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</si>
  <si>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</si>
  <si>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</si>
  <si>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</si>
  <si>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</si>
  <si>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</si>
  <si>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</si>
  <si>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</si>
  <si>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</si>
  <si>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</si>
  <si>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</si>
  <si>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</si>
  <si>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</si>
  <si>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</si>
  <si>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</si>
  <si>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</si>
  <si>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</si>
  <si>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</si>
  <si>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</si>
  <si>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</si>
  <si>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</si>
  <si>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</si>
  <si>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</si>
  <si>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</si>
  <si>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</si>
  <si>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</si>
  <si>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</si>
  <si>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</si>
  <si>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</si>
  <si>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</si>
  <si>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</si>
  <si>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</si>
  <si>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</si>
  <si>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</si>
  <si>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</si>
  <si>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</si>
  <si>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</si>
  <si>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</si>
  <si>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</si>
  <si>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</si>
  <si>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</si>
  <si>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</si>
  <si>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</si>
  <si>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</si>
  <si>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</si>
  <si>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</si>
  <si>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</si>
  <si>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</si>
  <si>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</si>
  <si>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</si>
  <si>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</si>
  <si>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</si>
  <si>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</si>
  <si>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</si>
  <si>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</si>
  <si>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</si>
  <si>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</si>
  <si>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</si>
  <si>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</si>
  <si>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</si>
  <si>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</si>
  <si>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</si>
  <si>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</si>
  <si>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</si>
  <si>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</si>
  <si>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</si>
  <si>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</si>
  <si>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</si>
  <si>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</si>
  <si>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</si>
  <si>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</si>
  <si>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</si>
  <si>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</si>
  <si>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</si>
  <si>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</si>
  <si>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</si>
  <si>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</si>
  <si>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</si>
  <si>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</si>
  <si>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</si>
  <si>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</si>
  <si>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</si>
  <si>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</si>
  <si>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</si>
  <si>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</si>
  <si>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</si>
  <si>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</si>
  <si>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</si>
  <si>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</si>
  <si>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</si>
  <si>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</si>
  <si>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</si>
  <si>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</si>
  <si>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</si>
  <si>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</si>
  <si>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</si>
  <si>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</si>
  <si>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</si>
  <si>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</si>
  <si>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</si>
  <si>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</si>
  <si>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</si>
  <si>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</si>
  <si>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</si>
  <si>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</si>
  <si>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</si>
  <si>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</si>
  <si>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</si>
  <si>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</si>
  <si>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</si>
  <si>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</si>
  <si>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</si>
  <si>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</si>
  <si>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</si>
  <si>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</si>
  <si>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</si>
  <si>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</si>
  <si>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</si>
  <si>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</si>
  <si>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</si>
  <si>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</si>
  <si>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</si>
  <si>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</si>
  <si>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</si>
  <si>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</si>
  <si>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</si>
  <si>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</si>
  <si>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</si>
  <si>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</si>
  <si>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</si>
  <si>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</si>
  <si>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</si>
  <si>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</si>
  <si>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</si>
  <si>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</si>
  <si>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</si>
  <si>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</si>
  <si>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</si>
  <si>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</si>
  <si>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</si>
  <si>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</si>
  <si>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</si>
  <si>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</si>
  <si>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</si>
  <si>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</si>
  <si>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</si>
  <si>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</si>
  <si>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</si>
  <si>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</si>
  <si>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</si>
  <si>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</si>
  <si>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</si>
  <si>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</si>
  <si>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</si>
  <si>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</si>
  <si>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</si>
  <si>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</si>
  <si>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</si>
  <si>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</si>
  <si>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</si>
  <si>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</si>
  <si>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</si>
  <si>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</si>
  <si>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</si>
  <si>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</si>
  <si>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</si>
  <si>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</si>
  <si>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</si>
  <si>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</si>
  <si>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</si>
  <si>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</si>
  <si>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</si>
  <si>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</si>
  <si>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</si>
  <si>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</si>
  <si>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</si>
  <si>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</si>
  <si>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</si>
  <si>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</si>
  <si>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</si>
  <si>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</si>
  <si>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</si>
  <si>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</si>
  <si>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</si>
  <si>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</si>
  <si>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</si>
  <si>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</si>
  <si>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</si>
  <si>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</si>
  <si>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</si>
  <si>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</si>
  <si>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</si>
  <si>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</si>
  <si>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</si>
  <si>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</si>
  <si>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</si>
  <si>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</si>
  <si>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</si>
  <si>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</si>
  <si>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</si>
  <si>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</si>
  <si>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</si>
  <si>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</si>
  <si>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</si>
  <si>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</si>
  <si>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</si>
  <si>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</si>
  <si>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</si>
  <si>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</si>
  <si>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</si>
  <si>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</si>
  <si>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</si>
  <si>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</si>
  <si>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</si>
  <si>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</si>
  <si>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</si>
  <si>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</si>
  <si>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</si>
  <si>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</si>
  <si>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</si>
  <si>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</si>
  <si>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</si>
  <si>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</si>
  <si>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</si>
  <si>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</si>
  <si>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</si>
  <si>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</si>
  <si>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</si>
  <si>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</si>
  <si>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</si>
  <si>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</si>
  <si>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</si>
  <si>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</si>
  <si>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</si>
  <si>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</si>
  <si>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</si>
  <si>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</si>
  <si>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</si>
  <si>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</si>
  <si>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</si>
  <si>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</si>
  <si>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</si>
  <si>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</si>
  <si>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</si>
  <si>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</si>
  <si>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</si>
  <si>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</si>
  <si>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</si>
  <si>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</si>
  <si>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</si>
  <si>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</si>
  <si>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</si>
  <si>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</si>
  <si>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</si>
  <si>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</si>
  <si>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</si>
  <si>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</si>
  <si>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</si>
  <si>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</si>
  <si>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</si>
  <si>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</si>
  <si>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</si>
  <si>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</si>
  <si>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</si>
  <si>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</si>
  <si>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</si>
  <si>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</si>
  <si>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</si>
  <si>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</si>
  <si>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</si>
  <si>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</si>
  <si>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</si>
  <si>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</si>
  <si>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</si>
  <si>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</si>
  <si>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</si>
  <si>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</si>
  <si>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</si>
  <si>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</si>
  <si>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</si>
  <si>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</si>
  <si>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</si>
  <si>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</si>
  <si>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</si>
  <si>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</si>
  <si>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</si>
  <si>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</si>
  <si>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</si>
  <si>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</si>
  <si>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</si>
  <si>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</si>
  <si>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</si>
  <si>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</si>
  <si>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</si>
  <si>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</si>
  <si>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</si>
  <si>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</si>
  <si>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</si>
  <si>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</si>
  <si>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</si>
  <si>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</si>
  <si>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</si>
  <si>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</si>
  <si>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</si>
  <si>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</si>
  <si>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</si>
  <si>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</si>
  <si>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</si>
  <si>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</si>
  <si>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</si>
  <si>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</si>
  <si>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</si>
  <si>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</si>
  <si>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</si>
  <si>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</si>
  <si>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</si>
  <si>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</si>
  <si>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</si>
  <si>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</si>
  <si>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</si>
  <si>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</si>
  <si>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</si>
  <si>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</si>
  <si>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</si>
  <si>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</si>
  <si>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</si>
  <si>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</si>
  <si>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</si>
  <si>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</si>
  <si>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</si>
  <si>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</si>
  <si>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</si>
  <si>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</si>
  <si>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</si>
  <si>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</si>
  <si>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</si>
  <si>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</si>
  <si>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</si>
  <si>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</si>
  <si>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</si>
  <si>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</si>
  <si>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</si>
  <si>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</si>
  <si>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</si>
  <si>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</si>
  <si>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</si>
  <si>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</si>
  <si>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</si>
  <si>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</si>
  <si>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</si>
  <si>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</si>
  <si>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</si>
  <si>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</si>
  <si>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</si>
  <si>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</si>
  <si>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</si>
  <si>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</si>
  <si>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</si>
  <si>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</si>
  <si>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</si>
  <si>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</si>
  <si>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</si>
  <si>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</si>
  <si>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</si>
  <si>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</si>
  <si>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</si>
  <si>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</si>
  <si>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</si>
  <si>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</si>
  <si>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</si>
  <si>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</si>
  <si>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</si>
  <si>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</si>
  <si>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</si>
  <si>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</si>
  <si>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</si>
  <si>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</si>
  <si>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</si>
  <si>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</si>
  <si>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</si>
  <si>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</si>
  <si>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</si>
  <si>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</si>
  <si>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</si>
  <si>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</si>
  <si>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</si>
  <si>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</si>
  <si>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</si>
  <si>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</si>
  <si>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</si>
  <si>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</si>
  <si>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</si>
  <si>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</si>
  <si>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</si>
  <si>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</si>
  <si>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</si>
  <si>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</si>
  <si>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</si>
  <si>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</si>
  <si>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</si>
  <si>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</si>
  <si>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</si>
  <si>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</si>
  <si>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</si>
  <si>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</si>
  <si>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</si>
  <si>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</si>
  <si>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</si>
  <si>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</si>
  <si>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</si>
  <si>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</si>
  <si>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</si>
  <si>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</si>
  <si>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</si>
  <si>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</si>
  <si>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</si>
  <si>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</si>
  <si>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</si>
  <si>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</si>
  <si>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</si>
  <si>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</si>
  <si>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</si>
  <si>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</si>
  <si>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</si>
  <si>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</si>
  <si>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</si>
  <si>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</si>
  <si>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</si>
  <si>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</si>
  <si>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</si>
  <si>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</si>
  <si>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</si>
  <si>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</si>
  <si>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</si>
  <si>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</si>
  <si>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</si>
  <si>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</si>
  <si>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</si>
  <si>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</si>
  <si>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</si>
  <si>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</si>
  <si>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</si>
  <si>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</si>
  <si>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</si>
  <si>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</si>
  <si>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</si>
  <si>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</si>
  <si>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</si>
  <si>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</si>
  <si>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</si>
  <si>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</si>
  <si>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</si>
  <si>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</si>
  <si>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</si>
  <si>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</si>
  <si>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</si>
  <si>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</si>
  <si>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</si>
  <si>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</si>
  <si>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</si>
  <si>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</si>
  <si>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</si>
  <si>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</si>
  <si>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</si>
  <si>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</si>
  <si>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</si>
  <si>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</si>
  <si>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</si>
  <si>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</si>
  <si>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</si>
  <si>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</si>
  <si>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</si>
  <si>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</si>
  <si>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</si>
  <si>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</si>
  <si>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</si>
  <si>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</si>
  <si>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</si>
  <si>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</si>
  <si>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</si>
  <si>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</si>
  <si>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</si>
  <si>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</si>
  <si>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</si>
  <si>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</si>
  <si>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</si>
  <si>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</si>
  <si>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</si>
  <si>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</si>
  <si>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</si>
  <si>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</si>
  <si>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</si>
  <si>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</si>
  <si>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</si>
  <si>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</si>
  <si>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</si>
  <si>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</si>
  <si>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</si>
  <si>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</si>
  <si>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</si>
  <si>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</si>
  <si>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</si>
  <si>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</si>
  <si>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</si>
  <si>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</si>
  <si>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</si>
  <si>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</si>
  <si>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</si>
  <si>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</si>
  <si>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</si>
  <si>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</si>
  <si>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</si>
  <si>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</si>
  <si>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</si>
  <si>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</si>
  <si>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</si>
  <si>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</si>
  <si>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</si>
  <si>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</si>
  <si>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</si>
  <si>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</si>
  <si>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</si>
  <si>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</si>
  <si>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</si>
  <si>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</si>
  <si>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</si>
  <si>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</si>
  <si>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</si>
  <si>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</si>
  <si>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</si>
  <si>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</si>
  <si>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</si>
  <si>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</si>
  <si>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</si>
  <si>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</si>
  <si>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</si>
  <si>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</si>
  <si>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</si>
  <si>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</si>
  <si>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</si>
  <si>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</si>
  <si>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</si>
  <si>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</si>
  <si>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</si>
  <si>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</si>
  <si>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</si>
  <si>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</si>
  <si>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</si>
  <si>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</si>
  <si>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</si>
  <si>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</si>
  <si>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</si>
  <si>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</si>
  <si>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</si>
  <si>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</si>
  <si>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</si>
  <si>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</si>
  <si>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</si>
  <si>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</si>
  <si>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</si>
  <si>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</si>
  <si>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</si>
  <si>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</si>
  <si>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</si>
  <si>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</si>
  <si>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</si>
  <si>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</si>
  <si>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</si>
  <si>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</si>
  <si>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</si>
  <si>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</si>
  <si>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</si>
  <si>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</si>
  <si>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</si>
  <si>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</si>
  <si>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</si>
  <si>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</si>
  <si>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</si>
  <si>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</si>
  <si>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</si>
  <si>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</si>
  <si>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</si>
  <si>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</si>
  <si>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</si>
  <si>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</si>
  <si>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</si>
  <si>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</si>
  <si>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</si>
  <si>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</si>
  <si>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</si>
  <si>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</si>
  <si>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</si>
  <si>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</si>
  <si>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</si>
  <si>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</si>
  <si>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</si>
  <si>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</si>
  <si>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</si>
  <si>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</si>
  <si>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</si>
  <si>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</si>
  <si>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</si>
  <si>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</si>
  <si>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</si>
  <si>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</si>
  <si>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</si>
  <si>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</si>
  <si>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</si>
  <si>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</si>
  <si>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</si>
  <si>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</si>
  <si>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</si>
  <si>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</si>
  <si>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</si>
  <si>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</si>
  <si>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</si>
  <si>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</si>
  <si>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</si>
  <si>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</si>
  <si>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</si>
  <si>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</si>
  <si>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</si>
  <si>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</si>
  <si>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</si>
  <si>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</si>
  <si>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</si>
  <si>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</si>
  <si>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</si>
  <si>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</si>
  <si>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</si>
  <si>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</si>
  <si>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</si>
  <si>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</si>
  <si>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</si>
  <si>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</si>
  <si>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</si>
  <si>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</si>
  <si>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</si>
  <si>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</si>
  <si>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</si>
  <si>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</si>
  <si>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</si>
  <si>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</si>
  <si>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</si>
  <si>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</si>
  <si>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</si>
  <si>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</si>
  <si>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</si>
  <si>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</si>
  <si>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</si>
  <si>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</si>
  <si>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</si>
  <si>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</si>
  <si>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</si>
  <si>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</si>
  <si>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</si>
  <si>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</si>
  <si>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</si>
  <si>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</si>
  <si>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</si>
  <si>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</si>
  <si>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</si>
  <si>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</si>
  <si>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</si>
  <si>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</si>
  <si>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</si>
  <si>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</si>
  <si>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</si>
  <si>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</si>
  <si>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</si>
  <si>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</si>
  <si>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</si>
  <si>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</si>
  <si>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</si>
  <si>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</si>
  <si>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</si>
  <si>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</si>
  <si>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</si>
  <si>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</si>
  <si>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</si>
  <si>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</si>
  <si>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</si>
  <si>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</si>
  <si>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</si>
  <si>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</si>
  <si>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</si>
  <si>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</si>
  <si>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</si>
  <si>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</si>
  <si>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</si>
  <si>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</si>
  <si>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</si>
  <si>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</si>
  <si>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</si>
  <si>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</si>
  <si>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</si>
  <si>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</si>
  <si>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</si>
  <si>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</si>
  <si>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</si>
  <si>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</si>
  <si>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</si>
  <si>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</si>
  <si>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</si>
  <si>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</si>
  <si>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</si>
  <si>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</si>
  <si>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</si>
  <si>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</si>
  <si>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</si>
  <si>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</si>
  <si>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</si>
  <si>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</si>
  <si>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</si>
  <si>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</si>
  <si>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</si>
  <si>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</si>
  <si>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</si>
  <si>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</si>
  <si>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</si>
  <si>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</si>
  <si>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</si>
  <si>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</si>
  <si>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</si>
  <si>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</si>
  <si>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</si>
  <si>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</si>
  <si>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</si>
  <si>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</si>
  <si>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</si>
  <si>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</si>
  <si>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</si>
  <si>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</si>
  <si>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</si>
  <si>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</si>
  <si>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</si>
  <si>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</si>
  <si>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</si>
  <si>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</si>
  <si>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</si>
  <si>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</si>
  <si>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</si>
  <si>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</si>
  <si>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</si>
  <si>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</si>
  <si>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</si>
  <si>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</si>
  <si>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</si>
  <si>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</si>
  <si>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</si>
  <si>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</si>
  <si>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</si>
  <si>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</si>
  <si>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</si>
  <si>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</si>
  <si>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</si>
  <si>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</si>
  <si>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</si>
  <si>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</si>
  <si>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</si>
  <si>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</si>
  <si>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</si>
  <si>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</si>
  <si>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</si>
  <si>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</si>
  <si>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</si>
  <si>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</si>
  <si>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</si>
  <si>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</si>
  <si>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</si>
  <si>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</si>
  <si>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</si>
  <si>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</si>
  <si>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</si>
  <si>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</si>
  <si>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</si>
  <si>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</si>
  <si>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</si>
  <si>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</si>
  <si>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</si>
  <si>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</si>
  <si>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</si>
  <si>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</si>
  <si>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</si>
  <si>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</si>
  <si>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</si>
  <si>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</si>
  <si>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</si>
  <si>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</si>
  <si>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</si>
  <si>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</si>
  <si>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</si>
  <si>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</si>
  <si>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</si>
  <si>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</si>
  <si>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</si>
  <si>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</si>
  <si>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</si>
  <si>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</si>
  <si>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</si>
  <si>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</si>
  <si>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</si>
  <si>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</si>
  <si>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</si>
  <si>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</si>
  <si>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</si>
  <si>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</si>
  <si>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</si>
  <si>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</si>
  <si>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</si>
  <si>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</si>
  <si>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</si>
  <si>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</si>
  <si>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</si>
  <si>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</si>
  <si>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</si>
  <si>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</si>
  <si>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</si>
  <si>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</si>
  <si>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</si>
  <si>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</si>
  <si>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</si>
  <si>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</si>
  <si>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</si>
  <si>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</si>
  <si>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</si>
  <si>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</si>
  <si>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</si>
  <si>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</si>
  <si>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</si>
  <si>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</si>
  <si>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</si>
  <si>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</si>
  <si>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</si>
  <si>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</si>
  <si>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</si>
  <si>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</si>
  <si>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</si>
  <si>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</si>
  <si>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</si>
  <si>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</si>
  <si>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</si>
  <si>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</si>
  <si>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</si>
  <si>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</si>
  <si>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</si>
  <si>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</si>
  <si>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</si>
  <si>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</si>
  <si>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</si>
  <si>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</si>
  <si>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</si>
  <si>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</si>
  <si>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</si>
  <si>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</si>
  <si>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</si>
  <si>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</si>
  <si>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</si>
  <si>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</si>
  <si>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</si>
  <si>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</si>
  <si>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</si>
  <si>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</si>
  <si>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</si>
  <si>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</si>
  <si>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</si>
  <si>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</si>
  <si>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</si>
  <si>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</si>
  <si>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</si>
  <si>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</si>
  <si>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</si>
  <si>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</si>
  <si>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</si>
  <si>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</si>
  <si>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</si>
  <si>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</si>
  <si>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</si>
  <si>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</si>
  <si>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</si>
  <si>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</si>
  <si>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</si>
  <si>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</si>
  <si>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</si>
  <si>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</si>
  <si>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</si>
  <si>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</si>
  <si>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</si>
  <si>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</si>
  <si>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</si>
  <si>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</si>
  <si>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</si>
  <si>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</si>
  <si>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</si>
  <si>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</si>
  <si>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</si>
  <si>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</si>
  <si>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</si>
  <si>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</si>
  <si>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</si>
  <si>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</si>
  <si>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</si>
  <si>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</si>
  <si>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</si>
  <si>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</si>
  <si>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</si>
  <si>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</si>
  <si>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</si>
  <si>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</si>
  <si>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</si>
  <si>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</si>
  <si>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</si>
  <si>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</si>
  <si>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</si>
  <si>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</si>
  <si>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</si>
  <si>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</si>
  <si>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</si>
  <si>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</si>
  <si>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</si>
  <si>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</si>
  <si>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</si>
  <si>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</si>
  <si>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</si>
  <si>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</si>
  <si>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</si>
  <si>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</si>
  <si>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</si>
  <si>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</si>
  <si>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</si>
  <si>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</si>
  <si>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</si>
  <si>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</si>
  <si>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</si>
  <si>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</si>
  <si>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</si>
  <si>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</si>
  <si>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</si>
  <si>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</si>
  <si>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</si>
  <si>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</si>
  <si>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</si>
  <si>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</si>
  <si>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</si>
  <si>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</si>
  <si>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</si>
  <si>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</si>
  <si>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</si>
  <si>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</si>
  <si>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</si>
  <si>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</si>
  <si>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</si>
  <si>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</si>
  <si>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</si>
  <si>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</si>
  <si>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</si>
  <si>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</si>
  <si>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</si>
  <si>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</si>
  <si>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</si>
  <si>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</si>
  <si>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</si>
  <si>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</si>
  <si>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</si>
  <si>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</si>
  <si>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</si>
  <si>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</si>
  <si>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</si>
  <si>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</si>
  <si>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</si>
  <si>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</si>
  <si>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</si>
  <si>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</si>
  <si>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</si>
  <si>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</si>
  <si>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</si>
  <si>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</si>
  <si>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</si>
  <si>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</si>
  <si>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</si>
  <si>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</si>
  <si>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</si>
  <si>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</si>
  <si>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</si>
  <si>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</si>
  <si>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</si>
  <si>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</si>
  <si>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</si>
  <si>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</si>
  <si>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</si>
  <si>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</si>
  <si>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</si>
  <si>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</si>
  <si>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</si>
  <si>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</si>
  <si>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</si>
  <si>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</si>
  <si>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</si>
  <si>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</si>
  <si>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</si>
  <si>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</si>
  <si>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</si>
  <si>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</si>
  <si>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</si>
  <si>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</si>
  <si>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</si>
  <si>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</si>
  <si>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</si>
  <si>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</si>
  <si>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</si>
  <si>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</si>
  <si>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</si>
  <si>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</si>
  <si>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</si>
  <si>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</si>
  <si>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</si>
  <si>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</si>
  <si>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</si>
  <si>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</si>
  <si>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</si>
  <si>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</si>
  <si>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</si>
  <si>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</si>
  <si>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</si>
  <si>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</si>
  <si>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</si>
  <si>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</si>
  <si>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</si>
  <si>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</si>
  <si>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</si>
  <si>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</si>
  <si>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</si>
  <si>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</si>
  <si>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</si>
  <si>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</si>
  <si>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</si>
  <si>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</si>
  <si>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</si>
  <si>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</si>
  <si>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</si>
  <si>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</si>
  <si>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</si>
  <si>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</si>
  <si>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</si>
  <si>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</si>
  <si>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</si>
  <si>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</si>
  <si>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</si>
  <si>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</si>
  <si>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</si>
  <si>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</si>
  <si>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</si>
  <si>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</si>
  <si>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</si>
  <si>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</si>
  <si>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</si>
  <si>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</si>
  <si>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</si>
  <si>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</si>
  <si>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</si>
  <si>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</si>
  <si>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</si>
  <si>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</si>
  <si>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</si>
  <si>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</si>
  <si>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</si>
  <si>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</si>
  <si>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</si>
  <si>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</si>
  <si>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</si>
  <si>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</si>
  <si>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</si>
  <si>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</si>
  <si>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</si>
  <si>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</si>
  <si>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</si>
  <si>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</si>
  <si>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</si>
  <si>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</si>
  <si>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</si>
  <si>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</si>
  <si>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</si>
  <si>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</si>
  <si>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</si>
  <si>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</si>
  <si>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</si>
  <si>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</si>
  <si>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</si>
  <si>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</si>
  <si>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</si>
  <si>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</si>
  <si>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</si>
  <si>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</si>
  <si>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</si>
  <si>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</si>
  <si>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</si>
  <si>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</si>
  <si>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</si>
  <si>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</si>
  <si>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</si>
  <si>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</si>
  <si>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</si>
  <si>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</si>
  <si>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</si>
  <si>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</si>
  <si>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</si>
  <si>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</si>
  <si>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</si>
  <si>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</si>
  <si>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</si>
  <si>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</si>
  <si>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</si>
  <si>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</si>
  <si>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</si>
  <si>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</si>
  <si>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</si>
  <si>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</si>
  <si>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</si>
  <si>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</si>
  <si>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</si>
  <si>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</si>
  <si>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</si>
  <si>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</si>
  <si>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</si>
  <si>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</si>
  <si>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</si>
  <si>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</si>
  <si>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</si>
  <si>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</si>
  <si>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</si>
  <si>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</si>
  <si>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</si>
  <si>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</si>
  <si>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</si>
  <si>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</si>
  <si>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</si>
  <si>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</si>
  <si>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</si>
  <si>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</si>
  <si>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</si>
  <si>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</si>
  <si>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</si>
  <si>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</si>
  <si>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</si>
  <si>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</si>
  <si>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</si>
  <si>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</si>
  <si>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</si>
  <si>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</si>
  <si>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</si>
  <si>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</si>
  <si>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</si>
  <si>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</si>
  <si>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</si>
  <si>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</si>
  <si>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</si>
  <si>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</si>
  <si>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</si>
  <si>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</si>
  <si>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</si>
  <si>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</si>
  <si>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</si>
  <si>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</si>
  <si>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</si>
  <si>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</si>
  <si>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</si>
  <si>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</si>
  <si>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</si>
  <si>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</si>
  <si>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</si>
  <si>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</si>
  <si>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</si>
  <si>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</si>
  <si>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</si>
  <si>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</si>
  <si>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</si>
  <si>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</si>
  <si>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</si>
  <si>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</si>
  <si>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</si>
  <si>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</si>
  <si>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</si>
  <si>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</si>
  <si>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</si>
  <si>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</si>
  <si>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</si>
  <si>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</si>
  <si>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</si>
  <si>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</si>
  <si>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</si>
  <si>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</si>
  <si>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</si>
  <si>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</si>
  <si>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</si>
  <si>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</si>
  <si>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</si>
  <si>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</si>
  <si>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</si>
  <si>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</si>
  <si>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</si>
  <si>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</si>
  <si>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</si>
  <si>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</si>
  <si>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</si>
  <si>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</si>
  <si>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</si>
  <si>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</si>
  <si>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</si>
  <si>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</si>
  <si>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</si>
  <si>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</si>
  <si>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</si>
  <si>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</si>
  <si>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</si>
  <si>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</si>
  <si>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</si>
  <si>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</si>
  <si>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</si>
  <si>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</si>
  <si>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</si>
  <si>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</si>
  <si>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</si>
  <si>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</si>
  <si>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</si>
  <si>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</si>
  <si>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</si>
  <si>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</si>
  <si>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</si>
  <si>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</si>
  <si>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</si>
  <si>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</si>
  <si>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</si>
  <si>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</si>
  <si>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</si>
  <si>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</si>
  <si>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</si>
  <si>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</si>
  <si>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</si>
  <si>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</si>
  <si>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</si>
  <si>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</si>
  <si>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</si>
  <si>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</si>
  <si>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</si>
  <si>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</si>
  <si>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</si>
  <si>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</si>
  <si>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</si>
  <si>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</si>
  <si>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</si>
  <si>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</si>
  <si>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</si>
  <si>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</si>
  <si>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</si>
  <si>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</si>
  <si>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</si>
  <si>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</si>
  <si>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</si>
  <si>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</si>
  <si>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</si>
  <si>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</si>
  <si>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</si>
  <si>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</si>
  <si>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</si>
  <si>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</si>
  <si>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</si>
  <si>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</si>
  <si>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</si>
  <si>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</si>
  <si>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</si>
  <si>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</si>
  <si>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</si>
  <si>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</si>
  <si>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</si>
  <si>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</si>
  <si>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</si>
  <si>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</si>
  <si>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</si>
  <si>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</si>
  <si>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</si>
  <si>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</si>
  <si>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</si>
  <si>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</si>
  <si>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</si>
  <si>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</si>
  <si>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</si>
  <si>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</si>
  <si>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</si>
  <si>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</si>
  <si>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</si>
  <si>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</si>
  <si>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</si>
  <si>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</si>
  <si>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</si>
  <si>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</si>
  <si>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</si>
  <si>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</si>
  <si>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</si>
  <si>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</si>
  <si>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</si>
  <si>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</si>
  <si>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</si>
  <si>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</si>
  <si>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</si>
  <si>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</si>
  <si>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</si>
  <si>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</si>
  <si>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</si>
  <si>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</si>
  <si>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</si>
  <si>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</si>
  <si>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</si>
  <si>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</si>
  <si>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</si>
  <si>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</si>
  <si>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</si>
  <si>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</si>
  <si>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</si>
  <si>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</si>
  <si>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</si>
  <si>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</si>
  <si>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</si>
  <si>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</si>
  <si>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</si>
  <si>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</si>
  <si>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</si>
  <si>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</si>
  <si>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</si>
  <si>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</si>
  <si>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</si>
  <si>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</si>
  <si>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</si>
  <si>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</si>
  <si>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</si>
  <si>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</si>
  <si>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</si>
  <si>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</si>
  <si>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</si>
  <si>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</si>
  <si>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</si>
  <si>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</si>
  <si>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</si>
  <si>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</si>
  <si>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</si>
  <si>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</si>
  <si>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</si>
  <si>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</si>
  <si>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</si>
  <si>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</si>
  <si>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</si>
  <si>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</si>
  <si>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</si>
  <si>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</si>
  <si>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</si>
  <si>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</si>
  <si>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</si>
  <si>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</si>
  <si>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</si>
  <si>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</si>
  <si>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</si>
  <si>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</si>
  <si>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</si>
  <si>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</si>
  <si>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</si>
  <si>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</si>
  <si>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</si>
  <si>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</si>
  <si>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</si>
  <si>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</si>
  <si>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</si>
  <si>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</si>
  <si>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</si>
  <si>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</si>
  <si>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</si>
  <si>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</si>
  <si>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</si>
  <si>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</si>
  <si>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</si>
  <si>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</si>
  <si>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</si>
  <si>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</si>
  <si>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</si>
  <si>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</si>
  <si>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</si>
  <si>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</si>
  <si>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</si>
  <si>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</si>
  <si>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</si>
  <si>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</si>
  <si>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</si>
  <si>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</si>
  <si>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</si>
  <si>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</si>
  <si>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</si>
  <si>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</si>
  <si>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</si>
  <si>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</si>
  <si>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</si>
  <si>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</si>
  <si>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</si>
  <si>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</si>
  <si>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</si>
  <si>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</si>
  <si>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</si>
  <si>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</si>
  <si>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</si>
  <si>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</si>
  <si>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</si>
  <si>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</si>
  <si>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</si>
  <si>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</si>
  <si>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</si>
  <si>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</si>
  <si>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</si>
  <si>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</si>
  <si>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</si>
  <si>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</si>
  <si>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</si>
  <si>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</si>
  <si>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</si>
  <si>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</si>
  <si>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</si>
  <si>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</si>
  <si>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</si>
  <si>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</si>
  <si>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</si>
  <si>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</si>
  <si>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</si>
  <si>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</si>
  <si>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</si>
  <si>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</si>
  <si>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</si>
  <si>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</si>
  <si>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</si>
  <si>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</si>
  <si>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</si>
  <si>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</si>
  <si>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</si>
  <si>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</si>
  <si>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</si>
  <si>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</si>
  <si>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</si>
  <si>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</si>
  <si>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</si>
  <si>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</si>
  <si>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</si>
  <si>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</si>
  <si>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</si>
  <si>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</si>
  <si>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</si>
  <si>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</si>
  <si>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</si>
  <si>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</si>
  <si>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</si>
  <si>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</si>
  <si>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</si>
  <si>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</si>
  <si>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</si>
  <si>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</si>
  <si>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</si>
  <si>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</si>
  <si>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</si>
  <si>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</si>
  <si>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</si>
  <si>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</si>
  <si>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</si>
  <si>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</si>
  <si>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</si>
  <si>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</si>
  <si>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</si>
  <si>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</si>
  <si>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</si>
  <si>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</si>
  <si>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</si>
  <si>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</si>
  <si>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</si>
  <si>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</si>
  <si>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</si>
  <si>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</si>
  <si>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</si>
  <si>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</si>
  <si>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</si>
  <si>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</si>
  <si>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</si>
  <si>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</si>
  <si>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</si>
  <si>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</si>
  <si>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</si>
  <si>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</si>
  <si>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</si>
  <si>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</si>
  <si>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</si>
  <si>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</si>
  <si>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</si>
  <si>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</si>
  <si>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</si>
  <si>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</si>
  <si>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</si>
  <si>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</si>
  <si>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</si>
  <si>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</si>
  <si>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</si>
  <si>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</si>
  <si>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</si>
  <si>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</si>
  <si>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</si>
  <si>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</si>
  <si>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</si>
  <si>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</si>
  <si>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</si>
  <si>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</si>
  <si>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</si>
  <si>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</si>
  <si>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</si>
  <si>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</si>
  <si>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</si>
  <si>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</si>
  <si>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</si>
  <si>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</si>
  <si>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</si>
  <si>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</si>
  <si>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</si>
  <si>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</si>
  <si>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</si>
  <si>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</si>
  <si>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</si>
  <si>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</si>
  <si>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</si>
  <si>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</si>
  <si>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</si>
  <si>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</si>
  <si>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</si>
  <si>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</si>
  <si>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</si>
  <si>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</si>
  <si>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</si>
  <si>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</si>
  <si>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</si>
  <si>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</si>
  <si>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</si>
  <si>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</si>
  <si>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</si>
  <si>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</si>
  <si>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</si>
  <si>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</si>
  <si>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</si>
  <si>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</si>
  <si>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</si>
  <si>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</si>
  <si>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</si>
  <si>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</si>
  <si>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</si>
  <si>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</si>
  <si>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</si>
  <si>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</si>
  <si>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</si>
  <si>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</si>
  <si>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</si>
  <si>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</si>
  <si>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</si>
  <si>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</si>
  <si>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</si>
  <si>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</si>
  <si>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</si>
  <si>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</si>
  <si>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</si>
  <si>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</si>
  <si>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</si>
  <si>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</si>
  <si>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</si>
  <si>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</si>
  <si>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</si>
  <si>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</si>
  <si>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</si>
  <si>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</si>
  <si>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</si>
  <si>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</si>
  <si>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</si>
  <si>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</si>
  <si>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</si>
  <si>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</si>
  <si>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</si>
  <si>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</si>
  <si>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</si>
  <si>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</si>
  <si>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</si>
  <si>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</si>
  <si>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</si>
  <si>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</si>
  <si>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</si>
  <si>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</si>
  <si>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</si>
  <si>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</si>
  <si>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</si>
  <si>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</si>
  <si>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</si>
  <si>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</si>
  <si>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</si>
  <si>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</si>
  <si>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</si>
  <si>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</si>
  <si>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</si>
  <si>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</si>
  <si>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</si>
  <si>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</si>
  <si>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</si>
  <si>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</si>
  <si>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</si>
  <si>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</si>
  <si>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</si>
  <si>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</si>
  <si>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</si>
  <si>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</si>
  <si>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</si>
  <si>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</si>
  <si>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</si>
  <si>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</si>
  <si>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</si>
  <si>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</si>
  <si>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</si>
  <si>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</si>
  <si>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</si>
  <si>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</si>
  <si>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</si>
  <si>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</si>
  <si>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</si>
  <si>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</si>
  <si>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</si>
  <si>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</si>
  <si>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</si>
  <si>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</si>
  <si>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</si>
  <si>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</si>
  <si>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</si>
  <si>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</si>
  <si>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</si>
  <si>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</si>
  <si>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</si>
  <si>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</si>
  <si>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</si>
  <si>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</si>
  <si>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</si>
  <si>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</si>
  <si>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</si>
  <si>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</si>
  <si>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</si>
  <si>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</si>
  <si>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</si>
  <si>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</si>
  <si>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</si>
  <si>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</si>
  <si>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</si>
  <si>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</si>
  <si>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</si>
  <si>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</si>
  <si>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</si>
  <si>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</si>
  <si>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</si>
  <si>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</si>
  <si>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</si>
  <si>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</si>
  <si>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</si>
  <si>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</si>
  <si>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</si>
  <si>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</si>
  <si>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</si>
  <si>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</si>
  <si>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</si>
  <si>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</si>
  <si>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</si>
  <si>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</si>
  <si>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</si>
  <si>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</si>
  <si>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</si>
  <si>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</si>
  <si>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</si>
  <si>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</si>
  <si>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</si>
  <si>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</si>
  <si>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</si>
  <si>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</si>
  <si>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</si>
  <si>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</si>
  <si>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</si>
  <si>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</si>
  <si>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</si>
  <si>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</si>
  <si>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</si>
  <si>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</si>
  <si>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</si>
  <si>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</si>
  <si>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</si>
  <si>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</si>
  <si>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</si>
  <si>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</si>
  <si>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</si>
  <si>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</si>
  <si>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</si>
  <si>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</si>
  <si>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</si>
  <si>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</si>
  <si>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</si>
  <si>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</si>
  <si>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</si>
  <si>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</si>
  <si>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</si>
  <si>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</si>
  <si>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</si>
  <si>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</si>
  <si>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</si>
  <si>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</si>
  <si>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</si>
  <si>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</si>
  <si>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</si>
  <si>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</si>
  <si>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</si>
  <si>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</si>
  <si>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</si>
  <si>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</si>
  <si>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</si>
  <si>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</si>
  <si>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</si>
  <si>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</si>
  <si>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</si>
  <si>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</si>
  <si>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</si>
  <si>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</si>
  <si>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</si>
  <si>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</si>
  <si>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</si>
  <si>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</si>
  <si>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</si>
  <si>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</si>
  <si>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</si>
  <si>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</si>
  <si>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</si>
  <si>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</si>
  <si>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</si>
  <si>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</si>
  <si>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</si>
  <si>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</si>
  <si>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</si>
  <si>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</si>
  <si>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</si>
  <si>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</si>
  <si>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</si>
  <si>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</si>
  <si>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</si>
  <si>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</si>
  <si>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</si>
  <si>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</si>
  <si>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</si>
  <si>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</si>
  <si>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</si>
  <si>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</si>
  <si>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</si>
  <si>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</si>
  <si>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</si>
  <si>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</si>
  <si>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</si>
  <si>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</si>
  <si>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</si>
  <si>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</si>
  <si>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</si>
  <si>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</si>
  <si>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</si>
  <si>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</si>
  <si>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</si>
  <si>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</si>
  <si>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</si>
  <si>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</si>
  <si>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</si>
  <si>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</si>
  <si>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</si>
  <si>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</si>
  <si>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</si>
  <si>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</si>
  <si>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</si>
  <si>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</si>
  <si>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</si>
  <si>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</si>
  <si>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</si>
  <si>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</si>
  <si>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</si>
  <si>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</si>
  <si>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</si>
  <si>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</si>
  <si>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</si>
  <si>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</si>
  <si>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</si>
  <si>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</si>
  <si>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</si>
  <si>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</si>
  <si>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</si>
  <si>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</si>
  <si>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</si>
  <si>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</si>
  <si>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</si>
  <si>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</si>
  <si>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</si>
  <si>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</si>
  <si>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</si>
  <si>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</si>
  <si>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</si>
  <si>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</si>
  <si>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</si>
  <si>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</si>
  <si>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</si>
  <si>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</si>
  <si>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</si>
  <si>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</si>
  <si>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</si>
  <si>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</si>
  <si>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</si>
  <si>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</si>
  <si>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</si>
  <si>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</si>
  <si>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</si>
  <si>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</si>
  <si>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</si>
  <si>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</si>
  <si>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</si>
  <si>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</si>
  <si>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</si>
  <si>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</si>
  <si>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</si>
  <si>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</si>
  <si>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</si>
  <si>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</si>
  <si>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</si>
  <si>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</si>
  <si>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</si>
  <si>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</si>
  <si>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</si>
  <si>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</si>
  <si>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</si>
  <si>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</si>
  <si>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</si>
  <si>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</si>
  <si>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</si>
  <si>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</si>
  <si>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</si>
  <si>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</si>
  <si>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</si>
  <si>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</si>
  <si>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</si>
  <si>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</si>
  <si>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</si>
  <si>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</si>
  <si>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</si>
  <si>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</si>
  <si>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</si>
  <si>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</si>
  <si>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</si>
  <si>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</si>
  <si>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</si>
  <si>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</si>
  <si>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</si>
  <si>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</si>
  <si>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</si>
  <si>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</si>
  <si>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</si>
  <si>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</si>
  <si>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</si>
  <si>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</si>
  <si>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</si>
  <si>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</si>
  <si>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</si>
  <si>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</si>
  <si>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</si>
  <si>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</si>
  <si>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</si>
  <si>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</si>
  <si>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</si>
  <si>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</si>
  <si>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</si>
  <si>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</si>
  <si>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</si>
  <si>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</si>
  <si>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</si>
  <si>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</si>
  <si>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</si>
  <si>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</si>
  <si>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</si>
  <si>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</si>
  <si>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</si>
  <si>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</si>
  <si>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</si>
  <si>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</si>
  <si>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</si>
  <si>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</si>
  <si>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</si>
  <si>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</si>
  <si>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</si>
  <si>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</si>
  <si>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</si>
  <si>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</si>
  <si>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</si>
  <si>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</si>
  <si>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</si>
  <si>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</si>
  <si>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</si>
  <si>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</si>
  <si>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</si>
  <si>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</si>
  <si>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</si>
  <si>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</si>
  <si>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</si>
  <si>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</si>
  <si>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</si>
  <si>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</si>
  <si>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</si>
  <si>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</si>
  <si>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</si>
  <si>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</si>
  <si>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</si>
  <si>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</si>
  <si>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</si>
  <si>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</si>
  <si>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</si>
  <si>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</si>
  <si>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</si>
  <si>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</si>
  <si>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</si>
  <si>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</si>
  <si>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</si>
  <si>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</si>
  <si>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</si>
  <si>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</si>
  <si>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</si>
  <si>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</si>
  <si>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</si>
  <si>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</si>
  <si>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</si>
  <si>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</si>
  <si>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</si>
  <si>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</si>
  <si>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</si>
  <si>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</si>
  <si>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</si>
  <si>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</si>
  <si>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</si>
  <si>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</si>
  <si>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</si>
  <si>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</si>
  <si>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</si>
  <si>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</si>
  <si>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</si>
  <si>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</si>
  <si>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</si>
  <si>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</si>
  <si>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</si>
  <si>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</si>
  <si>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</si>
  <si>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</si>
  <si>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</si>
  <si>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</si>
  <si>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</si>
  <si>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</si>
  <si>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</si>
  <si>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</si>
  <si>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</si>
  <si>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</si>
  <si>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</si>
  <si>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</si>
  <si>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</si>
  <si>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</si>
  <si>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</si>
  <si>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</si>
  <si>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</si>
  <si>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</si>
  <si>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</si>
  <si>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</si>
  <si>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</si>
  <si>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</si>
  <si>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</si>
  <si>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</si>
  <si>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</si>
  <si>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</si>
  <si>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</si>
  <si>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</si>
  <si>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</si>
  <si>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</si>
  <si>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</si>
  <si>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</si>
  <si>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</si>
  <si>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</si>
  <si>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</si>
  <si>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</si>
  <si>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</si>
  <si>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</si>
  <si>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</si>
  <si>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</si>
  <si>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</si>
  <si>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</si>
  <si>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</si>
  <si>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</si>
  <si>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</si>
  <si>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</si>
  <si>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</si>
  <si>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</si>
  <si>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</si>
  <si>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</si>
  <si>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</si>
  <si>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</si>
  <si>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</si>
  <si>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</si>
  <si>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</si>
  <si>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</si>
  <si>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</si>
  <si>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</si>
  <si>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</si>
  <si>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</si>
  <si>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</si>
  <si>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</si>
  <si>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</si>
  <si>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</si>
  <si>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</si>
  <si>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</si>
  <si>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</si>
  <si>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</si>
  <si>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</si>
  <si>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</si>
  <si>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</si>
  <si>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</si>
  <si>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</si>
  <si>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</si>
  <si>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</si>
  <si>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</si>
  <si>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</si>
  <si>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</si>
  <si>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</si>
  <si>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</si>
  <si>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</si>
  <si>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</si>
  <si>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</si>
  <si>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</si>
  <si>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</si>
  <si>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</si>
  <si>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</si>
  <si>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</si>
  <si>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</si>
  <si>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</si>
  <si>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</si>
  <si>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</si>
  <si>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</si>
  <si>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</si>
  <si>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</si>
  <si>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</si>
  <si>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</si>
  <si>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</si>
  <si>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</si>
  <si>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</si>
  <si>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</si>
  <si>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</si>
  <si>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</si>
  <si>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</si>
  <si>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</si>
  <si>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</si>
  <si>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</si>
  <si>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</si>
  <si>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</si>
  <si>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</si>
  <si>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</si>
  <si>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</si>
  <si>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</si>
  <si>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</si>
  <si>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</si>
  <si>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</si>
  <si>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</si>
  <si>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</si>
  <si>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</si>
  <si>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</si>
  <si>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</si>
  <si>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</si>
  <si>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</si>
  <si>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</si>
  <si>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</si>
  <si>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</si>
  <si>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</si>
  <si>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</si>
  <si>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</si>
  <si>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</si>
  <si>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</si>
  <si>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</si>
  <si>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</si>
  <si>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</si>
  <si>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</si>
  <si>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</si>
  <si>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</si>
  <si>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</si>
  <si>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</si>
  <si>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</si>
  <si>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</si>
  <si>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</si>
  <si>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</si>
  <si>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</si>
  <si>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</si>
  <si>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</si>
  <si>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</si>
  <si>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</si>
  <si>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</si>
  <si>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</si>
  <si>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</si>
  <si>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</si>
  <si>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</si>
  <si>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</si>
  <si>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</si>
  <si>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</si>
  <si>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</si>
  <si>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</si>
  <si>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</si>
  <si>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</si>
  <si>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</si>
  <si>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</si>
  <si>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</si>
  <si>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</si>
  <si>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</si>
  <si>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</si>
  <si>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</si>
  <si>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</si>
  <si>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</si>
  <si>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</si>
  <si>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</si>
  <si>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</si>
  <si>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</si>
  <si>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</si>
  <si>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</si>
  <si>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</si>
  <si>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</si>
  <si>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</si>
  <si>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</si>
  <si>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</si>
  <si>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</si>
  <si>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</si>
  <si>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</si>
  <si>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</si>
  <si>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</si>
  <si>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</si>
  <si>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</si>
  <si>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</si>
  <si>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</si>
  <si>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</si>
  <si>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</si>
  <si>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</si>
  <si>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</si>
  <si>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</si>
  <si>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</si>
  <si>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</si>
  <si>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</si>
  <si>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</si>
  <si>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</si>
  <si>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</si>
  <si>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</si>
  <si>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</si>
  <si>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</si>
  <si>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</si>
  <si>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</si>
  <si>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</si>
  <si>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</si>
  <si>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</si>
  <si>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</si>
  <si>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</si>
  <si>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</si>
  <si>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</si>
  <si>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</si>
  <si>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</si>
  <si>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</si>
  <si>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</si>
  <si>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</si>
  <si>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</si>
  <si>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</si>
  <si>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</si>
  <si>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</si>
  <si>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</si>
  <si>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</si>
  <si>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</si>
  <si>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</si>
  <si>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</si>
  <si>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</si>
  <si>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</si>
  <si>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</si>
  <si>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</si>
  <si>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</si>
  <si>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</si>
  <si>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</si>
  <si>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</si>
  <si>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</si>
  <si>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</si>
  <si>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</si>
  <si>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</si>
  <si>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</si>
  <si>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</si>
  <si>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</si>
  <si>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</si>
  <si>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</si>
  <si>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</si>
  <si>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</si>
  <si>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</si>
  <si>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</si>
  <si>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</si>
  <si>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</si>
  <si>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</si>
  <si>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</si>
  <si>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</si>
  <si>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</si>
  <si>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</si>
  <si>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</si>
  <si>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</si>
  <si>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</si>
  <si>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</si>
  <si>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</si>
  <si>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</si>
  <si>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</si>
  <si>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</si>
  <si>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</si>
  <si>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</si>
  <si>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</si>
  <si>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</si>
  <si>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</si>
  <si>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</si>
  <si>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</si>
  <si>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</si>
  <si>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</si>
  <si>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</si>
  <si>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</si>
  <si>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</si>
  <si>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</si>
  <si>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</si>
  <si>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</si>
  <si>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</si>
  <si>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</si>
  <si>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</si>
  <si>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</si>
  <si>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</si>
  <si>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</si>
  <si>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</si>
  <si>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</si>
  <si>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</si>
  <si>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</si>
  <si>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</si>
  <si>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</si>
  <si>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</si>
  <si>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</si>
  <si>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</si>
  <si>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</si>
  <si>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</si>
  <si>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</si>
  <si>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</si>
  <si>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</si>
  <si>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</si>
  <si>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</si>
  <si>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</si>
  <si>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</si>
  <si>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</si>
  <si>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</si>
  <si>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</si>
  <si>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</si>
  <si>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</si>
  <si>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</si>
  <si>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</si>
  <si>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</si>
  <si>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</si>
  <si>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</si>
  <si>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</si>
  <si>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</si>
  <si>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</si>
  <si>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</si>
  <si>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</si>
  <si>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</si>
  <si>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</si>
  <si>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</si>
  <si>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</si>
  <si>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</si>
  <si>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</si>
  <si>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</si>
  <si>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</si>
  <si>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</si>
  <si>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</si>
  <si>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</si>
  <si>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</si>
  <si>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</si>
  <si>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</si>
  <si>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</si>
  <si>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</si>
  <si>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</si>
  <si>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</si>
  <si>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</si>
  <si>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</si>
  <si>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</si>
  <si>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</si>
  <si>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</si>
  <si>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</si>
  <si>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</si>
  <si>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</si>
  <si>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</si>
  <si>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</si>
  <si>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</si>
  <si>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</si>
  <si>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</si>
  <si>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</si>
  <si>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</si>
  <si>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</si>
  <si>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</si>
  <si>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</si>
  <si>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</si>
  <si>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</si>
  <si>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</si>
  <si>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</si>
  <si>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</si>
  <si>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</si>
  <si>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</si>
  <si>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</si>
  <si>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</si>
  <si>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</si>
  <si>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</si>
  <si>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</si>
  <si>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</si>
  <si>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</si>
  <si>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</si>
  <si>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</si>
  <si>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</si>
  <si>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</si>
  <si>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</si>
  <si>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</si>
  <si>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</si>
  <si>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</si>
  <si>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</si>
  <si>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</si>
  <si>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</si>
  <si>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</si>
  <si>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</si>
  <si>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</si>
  <si>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</si>
  <si>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</si>
  <si>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</si>
  <si>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</si>
  <si>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</si>
  <si>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</si>
  <si>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</si>
  <si>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</si>
  <si>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</si>
  <si>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</si>
  <si>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</si>
  <si>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</si>
  <si>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</si>
  <si>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</si>
  <si>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</si>
  <si>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</si>
  <si>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</si>
  <si>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</si>
  <si>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</si>
  <si>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</si>
  <si>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</si>
  <si>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</si>
  <si>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</si>
  <si>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</si>
  <si>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</si>
  <si>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</si>
  <si>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</si>
  <si>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</si>
  <si>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</si>
  <si>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</si>
  <si>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</si>
  <si>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</si>
  <si>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</si>
  <si>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</si>
  <si>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</si>
  <si>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</si>
  <si>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</si>
  <si>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</si>
  <si>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</si>
  <si>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</si>
  <si>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</si>
  <si>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</si>
  <si>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</si>
  <si>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</si>
  <si>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</si>
  <si>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</si>
  <si>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</si>
  <si>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</si>
  <si>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</si>
  <si>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</si>
  <si>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</si>
  <si>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</si>
  <si>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</si>
  <si>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</si>
  <si>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</si>
  <si>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</si>
  <si>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</si>
  <si>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</si>
  <si>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</si>
  <si>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</si>
  <si>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</si>
  <si>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</si>
  <si>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</si>
  <si>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</si>
  <si>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</si>
  <si>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</si>
  <si>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</si>
  <si>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</si>
  <si>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</si>
  <si>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</si>
  <si>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</si>
  <si>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</si>
  <si>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</si>
  <si>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</si>
  <si>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</si>
  <si>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</si>
  <si>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</si>
  <si>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</si>
  <si>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</si>
  <si>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</si>
  <si>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</si>
  <si>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</si>
  <si>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</si>
  <si>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</si>
  <si>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</si>
  <si>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</si>
  <si>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</si>
  <si>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</si>
  <si>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</si>
  <si>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</si>
  <si>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</si>
  <si>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</si>
  <si>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</si>
  <si>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</si>
  <si>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</si>
  <si>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</si>
  <si>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</si>
  <si>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</si>
  <si>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</si>
  <si>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</si>
  <si>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</si>
  <si>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</si>
  <si>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</si>
  <si>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</si>
  <si>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</si>
  <si>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</si>
  <si>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</si>
  <si>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</si>
  <si>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</si>
  <si>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</si>
  <si>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</si>
  <si>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</si>
  <si>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</si>
  <si>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</si>
  <si>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</si>
  <si>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</si>
  <si>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</si>
  <si>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</si>
  <si>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</si>
  <si>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</si>
  <si>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</si>
  <si>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</si>
  <si>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</si>
  <si>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</si>
  <si>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</si>
  <si>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</si>
  <si>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</si>
  <si>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</si>
  <si>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</si>
  <si>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</si>
  <si>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</si>
  <si>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</si>
  <si>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</si>
  <si>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</si>
  <si>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</si>
  <si>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</si>
  <si>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</si>
  <si>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</si>
  <si>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</si>
  <si>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</si>
  <si>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</si>
  <si>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</si>
  <si>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</si>
  <si>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</si>
  <si>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</si>
  <si>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</si>
  <si>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</si>
  <si>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</si>
  <si>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</si>
  <si>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</si>
  <si>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</si>
  <si>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</si>
  <si>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</si>
  <si>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</si>
  <si>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</si>
  <si>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</si>
  <si>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</si>
  <si>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</si>
  <si>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</si>
  <si>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</si>
  <si>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</si>
  <si>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</si>
  <si>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</si>
  <si>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</si>
  <si>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</si>
  <si>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</si>
  <si>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</si>
  <si>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</si>
  <si>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</si>
  <si>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</si>
  <si>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</si>
  <si>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</si>
  <si>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</si>
  <si>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</si>
  <si>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</si>
  <si>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</si>
  <si>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</si>
  <si>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</si>
  <si>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</si>
  <si>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</si>
  <si>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</si>
  <si>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</si>
  <si>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</si>
  <si>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</si>
  <si>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</si>
  <si>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</si>
  <si>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</si>
  <si>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</si>
  <si>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</si>
  <si>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</si>
  <si>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</si>
  <si>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</si>
  <si>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</si>
  <si>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</si>
  <si>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</si>
  <si>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</si>
  <si>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</si>
  <si>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</si>
  <si>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</si>
  <si>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</si>
  <si>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</si>
  <si>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</si>
  <si>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</si>
  <si>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</si>
  <si>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</si>
  <si>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</si>
  <si>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</si>
  <si>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</si>
  <si>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</si>
  <si>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</si>
  <si>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</si>
  <si>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</si>
  <si>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</si>
  <si>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</si>
  <si>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</si>
  <si>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</si>
  <si>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</si>
  <si>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</si>
  <si>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</si>
  <si>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</si>
  <si>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</si>
  <si>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</si>
  <si>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</si>
  <si>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</si>
  <si>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</si>
  <si>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</si>
  <si>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</si>
  <si>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</si>
  <si>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</si>
  <si>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</si>
  <si>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</si>
  <si>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</si>
  <si>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</si>
  <si>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</si>
  <si>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</si>
  <si>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</si>
  <si>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</si>
  <si>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</si>
  <si>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</si>
  <si>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</si>
  <si>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</si>
  <si>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</si>
  <si>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</si>
  <si>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</si>
  <si>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</si>
  <si>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</si>
  <si>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</si>
  <si>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</si>
  <si>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</si>
  <si>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</si>
  <si>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</si>
  <si>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</si>
  <si>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</si>
  <si>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</si>
  <si>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</si>
  <si>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</si>
  <si>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</si>
  <si>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</si>
  <si>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</si>
  <si>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</si>
  <si>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</si>
  <si>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</si>
  <si>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</si>
  <si>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</si>
  <si>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</si>
  <si>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</si>
  <si>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</si>
  <si>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</si>
  <si>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</si>
  <si>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</si>
  <si>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</si>
  <si>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</si>
  <si>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</si>
  <si>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</si>
  <si>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</si>
  <si>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</si>
  <si>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</si>
  <si>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</si>
  <si>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</si>
  <si>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</si>
  <si>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</si>
  <si>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</si>
  <si>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</si>
  <si>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</si>
  <si>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</si>
  <si>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</si>
  <si>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</si>
  <si>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</si>
  <si>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</si>
  <si>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</si>
  <si>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</si>
  <si>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</si>
  <si>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</si>
  <si>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</si>
  <si>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</si>
  <si>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</si>
  <si>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</si>
  <si>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</si>
  <si>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</si>
  <si>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</si>
  <si>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</si>
  <si>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</si>
  <si>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</si>
  <si>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</si>
  <si>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</si>
  <si>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</si>
  <si>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</si>
  <si>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</si>
  <si>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</si>
  <si>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</si>
  <si>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</si>
  <si>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</si>
  <si>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</si>
  <si>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</si>
  <si>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</si>
  <si>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</si>
  <si>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</si>
  <si>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</si>
  <si>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</si>
  <si>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</si>
  <si>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</si>
  <si>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</si>
  <si>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</si>
  <si>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</si>
  <si>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</si>
  <si>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</si>
  <si>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</si>
  <si>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</si>
  <si>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</si>
  <si>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</si>
  <si>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</si>
  <si>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</si>
  <si>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</si>
  <si>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</si>
  <si>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</si>
  <si>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</si>
  <si>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</si>
  <si>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</si>
  <si>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</si>
  <si>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</si>
  <si>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</si>
  <si>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</si>
  <si>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</si>
  <si>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</si>
  <si>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</si>
  <si>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</si>
  <si>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</si>
  <si>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</si>
  <si>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</si>
  <si>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</si>
  <si>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</si>
  <si>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</si>
  <si>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</si>
  <si>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</si>
  <si>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</si>
  <si>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</si>
  <si>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</si>
  <si>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</si>
  <si>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</si>
  <si>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</si>
  <si>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</si>
  <si>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</si>
  <si>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</si>
  <si>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</si>
  <si>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</si>
  <si>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</si>
  <si>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</si>
  <si>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</si>
  <si>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</si>
  <si>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</si>
  <si>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</si>
  <si>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</si>
  <si>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</si>
  <si>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</si>
  <si>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</si>
  <si>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</si>
  <si>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</si>
  <si>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</si>
  <si>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</si>
  <si>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</si>
  <si>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</si>
  <si>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</si>
  <si>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</si>
  <si>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</si>
  <si>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</si>
  <si>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</si>
  <si>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</si>
  <si>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</si>
  <si>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</si>
  <si>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</si>
  <si>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</si>
  <si>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</si>
  <si>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</si>
  <si>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</si>
  <si>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</si>
  <si>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</si>
  <si>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</si>
  <si>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</si>
  <si>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</si>
  <si>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</si>
  <si>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</si>
  <si>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</si>
  <si>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</si>
  <si>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</si>
  <si>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</si>
  <si>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</si>
  <si>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</si>
  <si>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</si>
  <si>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</si>
  <si>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</si>
  <si>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</si>
  <si>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</si>
  <si>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</si>
  <si>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</si>
  <si>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</si>
  <si>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</si>
  <si>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</si>
  <si>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</si>
  <si>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</si>
  <si>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</si>
  <si>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</si>
  <si>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</si>
  <si>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</si>
  <si>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</si>
  <si>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</si>
  <si>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</si>
  <si>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</si>
  <si>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</si>
  <si>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</si>
  <si>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</si>
  <si>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</si>
  <si>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</si>
  <si>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</si>
  <si>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</si>
  <si>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</si>
  <si>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</si>
  <si>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</si>
  <si>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</si>
  <si>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</si>
  <si>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</si>
  <si>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</si>
  <si>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</si>
  <si>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</si>
  <si>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</si>
  <si>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</si>
  <si>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</si>
  <si>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</si>
  <si>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</si>
  <si>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</si>
  <si>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</si>
  <si>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</si>
  <si>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</si>
  <si>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</si>
  <si>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</si>
  <si>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</si>
  <si>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</si>
  <si>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</si>
  <si>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</si>
  <si>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</si>
  <si>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</si>
  <si>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</si>
  <si>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</si>
  <si>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</si>
  <si>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</si>
  <si>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</si>
  <si>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</si>
  <si>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</si>
  <si>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</si>
  <si>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</si>
  <si>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</si>
  <si>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</si>
  <si>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</si>
  <si>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</si>
  <si>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</si>
  <si>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</si>
  <si>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</si>
  <si>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</si>
  <si>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</si>
  <si>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</si>
  <si>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</si>
  <si>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</si>
  <si>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</si>
  <si>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</si>
  <si>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</si>
  <si>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</si>
  <si>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</si>
  <si>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</si>
  <si>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</si>
  <si>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</si>
  <si>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</si>
  <si>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</si>
  <si>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</si>
  <si>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</si>
  <si>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</si>
  <si>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</si>
  <si>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</si>
  <si>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</si>
  <si>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</si>
  <si>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</si>
  <si>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</si>
  <si>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</si>
  <si>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</si>
  <si>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</si>
  <si>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</si>
  <si>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</si>
  <si>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</si>
  <si>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</si>
  <si>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</si>
  <si>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</si>
  <si>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</si>
  <si>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</si>
  <si>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</si>
  <si>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</si>
  <si>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</si>
  <si>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</si>
  <si>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</si>
  <si>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</si>
  <si>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</si>
  <si>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</si>
  <si>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</si>
  <si>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</si>
  <si>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</si>
  <si>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</si>
  <si>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</si>
  <si>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</si>
  <si>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</si>
  <si>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</si>
  <si>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</si>
  <si>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</si>
  <si>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</si>
  <si>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</si>
  <si>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</si>
  <si>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</si>
  <si>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</si>
  <si>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</si>
  <si>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</si>
  <si>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</si>
  <si>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</si>
  <si>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</si>
  <si>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</si>
  <si>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</si>
  <si>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</si>
  <si>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</si>
  <si>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</si>
  <si>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</si>
  <si>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</si>
  <si>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</si>
  <si>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</si>
  <si>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</si>
  <si>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</si>
  <si>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</si>
  <si>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</si>
  <si>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</si>
  <si>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</si>
  <si>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</si>
  <si>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</si>
  <si>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</si>
  <si>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</si>
  <si>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</si>
  <si>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</si>
  <si>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</si>
  <si>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</si>
  <si>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</si>
  <si>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</si>
  <si>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</si>
  <si>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</si>
  <si>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</si>
  <si>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</si>
  <si>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</si>
  <si>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</si>
  <si>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</si>
  <si>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</si>
  <si>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</si>
  <si>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</si>
  <si>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</si>
  <si>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</si>
  <si>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</si>
  <si>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</si>
  <si>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</si>
  <si>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</si>
  <si>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</si>
  <si>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</si>
  <si>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</si>
  <si>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</si>
  <si>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</si>
  <si>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</si>
  <si>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</si>
  <si>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</si>
  <si>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</si>
  <si>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</si>
  <si>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</si>
  <si>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</si>
  <si>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</si>
  <si>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</si>
  <si>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</si>
  <si>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</si>
  <si>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</si>
  <si>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</si>
  <si>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</si>
  <si>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</si>
  <si>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</si>
  <si>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</si>
  <si>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</si>
  <si>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</si>
  <si>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</si>
  <si>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</si>
  <si>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</si>
  <si>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</si>
  <si>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</si>
  <si>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</si>
  <si>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</si>
  <si>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</si>
  <si>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</si>
  <si>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</si>
  <si>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</si>
  <si>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</si>
  <si>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</si>
  <si>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</si>
  <si>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</si>
  <si>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</si>
  <si>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</si>
  <si>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</si>
  <si>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</si>
  <si>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</si>
  <si>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</si>
  <si>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</si>
  <si>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</si>
  <si>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</si>
  <si>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</si>
  <si>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</si>
  <si>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</si>
  <si>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</si>
  <si>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</si>
  <si>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</si>
  <si>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</si>
  <si>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</si>
  <si>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</si>
  <si>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</si>
  <si>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</si>
  <si>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</si>
  <si>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</si>
  <si>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</si>
  <si>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</si>
  <si>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</si>
  <si>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</si>
  <si>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</si>
  <si>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</si>
  <si>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</si>
  <si>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</si>
  <si>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</si>
  <si>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</si>
  <si>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</si>
  <si>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</si>
  <si>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</si>
  <si>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</si>
  <si>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</si>
  <si>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</si>
  <si>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</si>
  <si>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</si>
  <si>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</si>
  <si>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</si>
  <si>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</si>
  <si>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</si>
  <si>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</si>
  <si>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</si>
  <si>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</si>
  <si>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</si>
  <si>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</si>
  <si>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</si>
  <si>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</si>
  <si>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</si>
  <si>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</si>
  <si>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</si>
  <si>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</si>
  <si>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</si>
  <si>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</si>
  <si>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</si>
  <si>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</si>
  <si>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</si>
  <si>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</si>
  <si>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</si>
  <si>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</si>
  <si>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</si>
  <si>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</si>
  <si>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</si>
  <si>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</si>
  <si>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</si>
  <si>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</si>
  <si>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</si>
  <si>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</si>
  <si>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</si>
  <si>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</si>
  <si>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</si>
  <si>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</si>
  <si>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</si>
  <si>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</si>
  <si>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</si>
  <si>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</si>
  <si>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</si>
  <si>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</si>
  <si>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</si>
  <si>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</si>
  <si>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</si>
  <si>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</si>
  <si>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</si>
  <si>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</si>
  <si>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</si>
  <si>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</si>
  <si>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</si>
  <si>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</si>
  <si>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</si>
  <si>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</si>
  <si>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</si>
  <si>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</si>
  <si>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</si>
  <si>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</si>
  <si>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</si>
  <si>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</si>
  <si>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</si>
  <si>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</si>
  <si>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</si>
  <si>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</si>
  <si>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</si>
  <si>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</si>
  <si>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</si>
  <si>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</si>
  <si>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</si>
  <si>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</si>
  <si>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</si>
  <si>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</si>
  <si>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</si>
  <si>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</si>
  <si>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</si>
  <si>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</si>
  <si>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</si>
  <si>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</si>
  <si>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</si>
  <si>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</si>
  <si>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</si>
  <si>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</si>
  <si>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</si>
  <si>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</si>
  <si>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</si>
  <si>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</si>
  <si>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</si>
  <si>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</si>
  <si>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</si>
  <si>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</si>
  <si>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</si>
  <si>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</si>
  <si>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</si>
  <si>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</si>
  <si>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</si>
  <si>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</si>
  <si>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</si>
  <si>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</si>
  <si>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</si>
  <si>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</si>
  <si>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</si>
  <si>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</si>
  <si>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</si>
  <si>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</si>
  <si>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</si>
  <si>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</si>
  <si>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</si>
  <si>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</si>
  <si>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</si>
  <si>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</si>
  <si>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</si>
  <si>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</si>
  <si>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</si>
  <si>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</si>
  <si>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</si>
  <si>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</si>
  <si>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</si>
  <si>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</si>
  <si>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</si>
  <si>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</si>
  <si>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</si>
  <si>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</si>
  <si>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</si>
  <si>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</si>
  <si>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</si>
  <si>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</si>
  <si>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</si>
  <si>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</si>
  <si>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</si>
  <si>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</si>
  <si>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</si>
  <si>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</si>
  <si>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</si>
  <si>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</si>
  <si>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</si>
  <si>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</si>
  <si>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</si>
  <si>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</si>
  <si>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</si>
  <si>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</si>
  <si>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</si>
  <si>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</si>
  <si>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</si>
  <si>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</si>
  <si>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</si>
  <si>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</si>
  <si>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</si>
  <si>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</si>
  <si>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</si>
  <si>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</si>
  <si>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</si>
  <si>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</si>
  <si>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</si>
  <si>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</si>
  <si>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</si>
  <si>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</si>
  <si>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</si>
  <si>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</si>
  <si>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</si>
  <si>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</si>
  <si>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</si>
  <si>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</si>
  <si>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</si>
  <si>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</si>
  <si>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</si>
  <si>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</si>
  <si>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</si>
  <si>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</si>
  <si>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</si>
  <si>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</si>
  <si>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</si>
  <si>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</si>
  <si>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</si>
  <si>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</si>
  <si>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</si>
  <si>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</si>
  <si>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</si>
  <si>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</si>
  <si>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</si>
  <si>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</si>
  <si>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</si>
  <si>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</si>
  <si>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</si>
  <si>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</si>
  <si>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</si>
  <si>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</si>
  <si>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</si>
  <si>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</si>
  <si>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</si>
  <si>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</si>
  <si>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</si>
  <si>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</si>
  <si>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</si>
  <si>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</si>
  <si>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</si>
  <si>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</si>
  <si>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</si>
  <si>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</si>
  <si>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</si>
  <si>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</si>
  <si>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</si>
  <si>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</si>
  <si>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</si>
  <si>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</si>
  <si>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</si>
  <si>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</si>
  <si>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</si>
  <si>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</si>
  <si>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</si>
  <si>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</si>
  <si>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</si>
  <si>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</si>
  <si>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</si>
  <si>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</si>
  <si>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</si>
  <si>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</si>
  <si>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</si>
  <si>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</si>
  <si>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</si>
  <si>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</si>
  <si>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</si>
  <si>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</si>
  <si>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</si>
  <si>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</si>
  <si>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</si>
  <si>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</si>
  <si>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</si>
  <si>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</si>
  <si>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</si>
  <si>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</si>
  <si>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</si>
  <si>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</si>
  <si>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</si>
  <si>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</si>
  <si>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</si>
  <si>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</si>
  <si>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</si>
  <si>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</si>
  <si>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</si>
  <si>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</si>
  <si>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</si>
  <si>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</si>
  <si>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</si>
  <si>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</si>
  <si>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</si>
  <si>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</si>
  <si>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</si>
  <si>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</si>
  <si>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</si>
  <si>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</si>
  <si>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</si>
  <si>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</si>
  <si>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</si>
  <si>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</si>
  <si>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</si>
  <si>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</si>
  <si>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</si>
  <si>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</si>
  <si>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</si>
  <si>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</si>
  <si>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</si>
  <si>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</si>
  <si>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</si>
  <si>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</si>
  <si>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</si>
  <si>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</si>
  <si>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</si>
  <si>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</si>
  <si>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</si>
  <si>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</si>
  <si>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</si>
  <si>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</si>
  <si>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</si>
  <si>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</si>
  <si>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</si>
  <si>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</si>
  <si>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</si>
  <si>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</si>
  <si>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</si>
  <si>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</si>
  <si>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</si>
  <si>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</si>
  <si>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</si>
  <si>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</si>
  <si>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</si>
  <si>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</si>
  <si>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</si>
  <si>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</si>
  <si>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</si>
  <si>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</si>
  <si>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</si>
  <si>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</si>
  <si>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</si>
  <si>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</si>
  <si>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</si>
  <si>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</si>
  <si>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</si>
  <si>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</si>
  <si>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</si>
  <si>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</si>
  <si>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</si>
  <si>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</si>
  <si>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</si>
  <si>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</si>
  <si>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</si>
  <si>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</si>
  <si>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</si>
  <si>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</si>
  <si>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</si>
  <si>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</si>
  <si>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</si>
  <si>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</si>
  <si>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</si>
  <si>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</si>
  <si>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</si>
  <si>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</si>
  <si>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</si>
  <si>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</si>
  <si>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</si>
  <si>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</si>
  <si>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</si>
  <si>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</si>
  <si>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</si>
  <si>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</si>
  <si>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</si>
  <si>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</si>
  <si>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</si>
  <si>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</si>
  <si>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</si>
  <si>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</si>
  <si>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</si>
  <si>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</si>
  <si>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</si>
  <si>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</si>
  <si>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</si>
  <si>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</si>
  <si>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</si>
  <si>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</si>
  <si>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</si>
  <si>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</si>
  <si>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</si>
  <si>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</si>
  <si>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</si>
  <si>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</si>
  <si>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</si>
  <si>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</si>
  <si>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</si>
  <si>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</si>
  <si>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</si>
  <si>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</si>
  <si>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</si>
  <si>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</si>
  <si>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</si>
  <si>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</si>
  <si>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</si>
  <si>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</si>
  <si>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</si>
  <si>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</si>
  <si>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</si>
  <si>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</si>
  <si>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</si>
  <si>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</si>
  <si>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</si>
  <si>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</si>
  <si>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</si>
  <si>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</si>
  <si>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</si>
  <si>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</si>
  <si>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</si>
  <si>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</si>
  <si>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</si>
  <si>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</si>
  <si>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</si>
  <si>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</si>
  <si>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</si>
  <si>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</si>
  <si>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</si>
  <si>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</si>
  <si>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</si>
  <si>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</si>
  <si>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</si>
  <si>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</si>
  <si>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</si>
  <si>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</si>
  <si>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</si>
  <si>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</si>
  <si>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</si>
  <si>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</si>
  <si>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</si>
  <si>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</si>
  <si>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</si>
  <si>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</si>
  <si>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</si>
  <si>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</si>
  <si>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</si>
  <si>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</si>
  <si>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</si>
  <si>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</si>
  <si>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</si>
  <si>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</si>
  <si>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</si>
  <si>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</si>
  <si>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</si>
  <si>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</si>
  <si>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</si>
  <si>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</si>
  <si>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</si>
  <si>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</si>
  <si>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</si>
  <si>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</si>
  <si>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</si>
  <si>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</si>
  <si>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</si>
  <si>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</si>
  <si>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</si>
  <si>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</si>
  <si>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</si>
  <si>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</si>
  <si>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</si>
  <si>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</si>
  <si>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</si>
  <si>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</si>
  <si>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</si>
  <si>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</si>
  <si>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</si>
  <si>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</si>
  <si>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</si>
  <si>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</si>
  <si>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</si>
  <si>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</si>
  <si>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</si>
  <si>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</si>
  <si>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</si>
  <si>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</si>
  <si>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</si>
  <si>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</si>
  <si>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</si>
  <si>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</si>
  <si>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</si>
  <si>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</si>
  <si>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</si>
  <si>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</si>
  <si>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</si>
  <si>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</si>
  <si>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</si>
  <si>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</si>
  <si>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</si>
  <si>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</si>
  <si>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</si>
  <si>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</si>
  <si>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</si>
  <si>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</si>
  <si>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</si>
  <si>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</si>
  <si>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</si>
  <si>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</si>
  <si>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</si>
  <si>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</si>
  <si>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</si>
  <si>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</si>
  <si>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</si>
  <si>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</si>
  <si>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</si>
  <si>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</si>
  <si>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</si>
  <si>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</si>
  <si>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</si>
  <si>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</si>
  <si>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</si>
  <si>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</si>
  <si>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</si>
  <si>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</si>
  <si>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</si>
  <si>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</si>
  <si>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</si>
  <si>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</si>
  <si>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</si>
  <si>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</si>
  <si>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</si>
  <si>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</si>
  <si>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</si>
  <si>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</si>
  <si>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</si>
  <si>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</si>
  <si>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</si>
  <si>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</si>
  <si>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</si>
  <si>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</si>
  <si>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</si>
  <si>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</si>
  <si>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</si>
  <si>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</si>
  <si>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</si>
  <si>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</si>
  <si>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</si>
  <si>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</si>
  <si>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</si>
  <si>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</si>
  <si>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</si>
  <si>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</si>
  <si>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</si>
  <si>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</si>
  <si>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</si>
  <si>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</si>
  <si>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</si>
  <si>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</si>
  <si>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</si>
  <si>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</si>
  <si>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</si>
  <si>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</si>
  <si>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</si>
  <si>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</si>
  <si>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</si>
  <si>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</si>
  <si>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</si>
  <si>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</si>
  <si>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</si>
  <si>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</si>
  <si>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</si>
  <si>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</si>
  <si>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</si>
  <si>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</si>
  <si>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</si>
  <si>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</si>
  <si>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</si>
  <si>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</si>
  <si>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</si>
  <si>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</si>
  <si>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</si>
  <si>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</si>
  <si>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</si>
  <si>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</si>
  <si>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</si>
  <si>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</si>
  <si>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</si>
  <si>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</si>
  <si>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</si>
  <si>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</si>
  <si>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</si>
  <si>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</si>
  <si>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</si>
  <si>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</si>
  <si>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</si>
  <si>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</si>
  <si>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</si>
  <si>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</si>
  <si>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</si>
  <si>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</si>
  <si>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</si>
  <si>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</si>
  <si>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</si>
  <si>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</si>
  <si>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</si>
  <si>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</si>
  <si>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</si>
  <si>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</si>
  <si>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</si>
  <si>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</si>
  <si>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</si>
  <si>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</si>
  <si>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</si>
  <si>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</si>
  <si>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</si>
  <si>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</si>
  <si>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</si>
  <si>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</si>
  <si>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</si>
  <si>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</si>
  <si>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</si>
  <si>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</si>
  <si>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</si>
  <si>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</si>
  <si>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</si>
  <si>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</si>
  <si>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</si>
  <si>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</si>
  <si>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</si>
  <si>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</si>
  <si>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</si>
  <si>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</si>
  <si>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</si>
  <si>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</si>
  <si>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</si>
  <si>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</si>
  <si>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</si>
  <si>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</si>
  <si>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</si>
  <si>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</si>
  <si>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</si>
  <si>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</si>
  <si>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</si>
  <si>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</si>
  <si>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</si>
  <si>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</si>
  <si>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</si>
  <si>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</si>
  <si>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</si>
  <si>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</si>
  <si>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</si>
  <si>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</si>
  <si>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</si>
  <si>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</si>
  <si>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</si>
  <si>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</si>
  <si>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</si>
  <si>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</si>
  <si>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</si>
  <si>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</si>
  <si>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</si>
  <si>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</si>
  <si>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</si>
  <si>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</si>
  <si>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</si>
  <si>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</si>
  <si>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</si>
  <si>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</si>
  <si>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</si>
  <si>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</si>
  <si>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</si>
  <si>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</si>
  <si>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</si>
  <si>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</si>
  <si>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</si>
  <si>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</si>
  <si>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</si>
  <si>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</si>
  <si>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</si>
  <si>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</si>
  <si>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</si>
  <si>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</si>
  <si>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</si>
  <si>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</si>
  <si>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</si>
  <si>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</si>
  <si>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</si>
  <si>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</si>
  <si>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</si>
  <si>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</si>
  <si>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</si>
  <si>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</si>
  <si>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</si>
  <si>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</si>
  <si>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</si>
  <si>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</si>
  <si>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</si>
  <si>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</si>
  <si>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</si>
  <si>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</si>
  <si>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</si>
  <si>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</si>
  <si>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</si>
  <si>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</si>
  <si>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</si>
  <si>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</si>
  <si>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</si>
  <si>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</si>
  <si>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</si>
  <si>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</si>
  <si>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</si>
  <si>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</si>
  <si>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</si>
  <si>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</si>
  <si>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</si>
  <si>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</si>
  <si>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</si>
  <si>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</si>
  <si>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</si>
  <si>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</si>
  <si>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</si>
  <si>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</si>
  <si>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</si>
  <si>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</si>
  <si>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</si>
  <si>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</si>
  <si>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</si>
  <si>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</si>
  <si>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</si>
  <si>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</si>
  <si>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</si>
  <si>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</si>
  <si>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</si>
  <si>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</si>
  <si>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</si>
  <si>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</si>
  <si>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</si>
  <si>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</si>
  <si>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</si>
  <si>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</si>
  <si>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</si>
  <si>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</si>
  <si>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</si>
  <si>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</si>
  <si>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</si>
  <si>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</si>
  <si>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</si>
  <si>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</si>
  <si>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</si>
  <si>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</si>
  <si>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</si>
  <si>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</si>
  <si>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</si>
  <si>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</si>
  <si>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</si>
  <si>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</si>
  <si>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</si>
  <si>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</si>
  <si>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</si>
  <si>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</si>
  <si>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</si>
  <si>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</si>
  <si>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</si>
  <si>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</si>
  <si>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</si>
  <si>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</si>
  <si>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</si>
  <si>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</si>
  <si>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</si>
  <si>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</si>
  <si>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</si>
  <si>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</si>
  <si>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</si>
  <si>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</si>
  <si>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</si>
  <si>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</si>
  <si>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</si>
  <si>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</si>
  <si>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</si>
  <si>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</si>
  <si>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</si>
  <si>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</si>
  <si>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</si>
  <si>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</si>
  <si>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</si>
  <si>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</si>
  <si>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</si>
  <si>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</si>
  <si>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</si>
  <si>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</si>
  <si>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</si>
  <si>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</si>
  <si>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</si>
  <si>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</si>
  <si>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</si>
  <si>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</si>
  <si>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</si>
  <si>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</si>
  <si>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</si>
  <si>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</si>
  <si>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</si>
  <si>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</si>
  <si>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</si>
  <si>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</si>
  <si>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</si>
  <si>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</si>
  <si>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</si>
  <si>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</si>
  <si>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</si>
  <si>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</si>
  <si>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</si>
  <si>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</si>
  <si>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</si>
  <si>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</si>
  <si>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</si>
  <si>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</si>
  <si>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</si>
  <si>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</si>
  <si>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</si>
  <si>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</si>
  <si>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</si>
  <si>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</si>
  <si>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</si>
  <si>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</si>
  <si>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</si>
  <si>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</si>
  <si>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</si>
  <si>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</si>
  <si>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</si>
  <si>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</si>
  <si>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</si>
  <si>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</si>
  <si>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</si>
  <si>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</si>
  <si>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</si>
  <si>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</si>
  <si>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</si>
  <si>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</si>
  <si>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</si>
  <si>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</si>
  <si>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</si>
  <si>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</si>
  <si>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</si>
  <si>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</si>
  <si>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</si>
  <si>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</si>
  <si>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</si>
  <si>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</si>
  <si>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</si>
  <si>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</si>
  <si>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</si>
  <si>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</si>
  <si>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</si>
  <si>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</si>
  <si>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</si>
  <si>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</si>
  <si>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</si>
  <si>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</si>
  <si>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</si>
  <si>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</si>
  <si>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</si>
  <si>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</si>
  <si>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</si>
  <si>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</si>
  <si>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</si>
  <si>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</si>
  <si>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</si>
  <si>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</si>
  <si>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</si>
  <si>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</si>
  <si>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</si>
  <si>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</si>
  <si>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</si>
  <si>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</si>
  <si>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</si>
  <si>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</si>
  <si>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</si>
  <si>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</si>
  <si>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</si>
  <si>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</si>
  <si>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</si>
  <si>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</si>
  <si>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</si>
  <si>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</si>
  <si>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</si>
  <si>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</si>
  <si>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</si>
  <si>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</si>
  <si>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</si>
  <si>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</si>
  <si>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</si>
  <si>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</si>
  <si>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</si>
  <si>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</si>
  <si>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</si>
  <si>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</si>
  <si>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</si>
  <si>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</si>
  <si>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</si>
  <si>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</si>
  <si>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</si>
  <si>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</si>
  <si>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</si>
  <si>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</si>
  <si>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</si>
  <si>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</si>
  <si>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</si>
  <si>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</si>
  <si>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</si>
  <si>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</si>
  <si>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</si>
  <si>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</si>
  <si>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</si>
  <si>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</si>
  <si>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</si>
  <si>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</si>
  <si>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</si>
  <si>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</si>
  <si>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</si>
  <si>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</si>
  <si>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</si>
  <si>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</si>
  <si>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</si>
  <si>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</si>
  <si>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</si>
  <si>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</si>
  <si>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</si>
  <si>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</si>
  <si>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</si>
  <si>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</si>
  <si>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</si>
  <si>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</si>
  <si>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</si>
  <si>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</si>
  <si>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</si>
  <si>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</si>
  <si>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</si>
  <si>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</si>
  <si>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</si>
  <si>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</si>
  <si>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</si>
  <si>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</si>
  <si>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</si>
  <si>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</si>
  <si>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</si>
  <si>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</si>
  <si>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</si>
  <si>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</si>
  <si>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</si>
  <si>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</si>
  <si>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</si>
  <si>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</si>
  <si>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</si>
  <si>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</si>
  <si>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</si>
  <si>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</si>
  <si>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</si>
  <si>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</si>
  <si>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</si>
  <si>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</si>
  <si>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</si>
  <si>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</si>
  <si>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</si>
  <si>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</si>
  <si>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</si>
  <si>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</si>
  <si>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</si>
  <si>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</si>
  <si>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</si>
  <si>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</si>
  <si>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</si>
  <si>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</si>
  <si>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</si>
  <si>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</si>
  <si>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</si>
  <si>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</si>
  <si>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</si>
  <si>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</si>
  <si>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</si>
  <si>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</si>
  <si>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</si>
  <si>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</si>
  <si>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</si>
  <si>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</si>
  <si>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</si>
  <si>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</si>
  <si>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</si>
  <si>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</si>
  <si>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</si>
  <si>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</si>
  <si>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</si>
  <si>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</si>
  <si>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</si>
  <si>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</si>
  <si>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</si>
  <si>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</si>
  <si>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</si>
  <si>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</si>
  <si>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</si>
  <si>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</si>
  <si>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</si>
  <si>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</si>
  <si>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</si>
  <si>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</si>
  <si>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</si>
  <si>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</si>
  <si>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</si>
  <si>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</si>
  <si>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</si>
  <si>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</si>
  <si>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</si>
  <si>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</si>
  <si>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</si>
  <si>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</si>
  <si>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</si>
  <si>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</si>
  <si>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</si>
  <si>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</si>
  <si>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</si>
  <si>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</si>
  <si>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</si>
  <si>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</si>
  <si>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</si>
  <si>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</si>
  <si>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</si>
  <si>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</si>
  <si>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</si>
  <si>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</si>
  <si>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</si>
  <si>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</si>
  <si>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</si>
  <si>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</si>
  <si>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</si>
  <si>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</si>
  <si>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</si>
  <si>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</si>
  <si>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</si>
  <si>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</si>
  <si>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</si>
  <si>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</si>
  <si>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</si>
  <si>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</si>
  <si>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</si>
  <si>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</si>
  <si>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</si>
  <si>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</si>
  <si>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</si>
  <si>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</si>
  <si>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</si>
  <si>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</si>
  <si>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</si>
  <si>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</si>
  <si>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</si>
  <si>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</si>
  <si>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</si>
  <si>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</si>
  <si>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</si>
  <si>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</si>
  <si>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</si>
  <si>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</si>
  <si>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</si>
  <si>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</si>
  <si>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</si>
  <si>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</si>
  <si>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</si>
  <si>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</si>
  <si>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</si>
  <si>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</si>
  <si>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</si>
  <si>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</si>
  <si>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</si>
  <si>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</si>
  <si>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</si>
  <si>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</si>
  <si>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</si>
  <si>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</si>
  <si>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</si>
  <si>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</si>
  <si>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</si>
  <si>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</si>
  <si>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</si>
  <si>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</si>
  <si>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</si>
  <si>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</si>
  <si>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</si>
  <si>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</si>
  <si>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</si>
  <si>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</si>
  <si>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</si>
  <si>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</si>
  <si>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</si>
  <si>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</si>
  <si>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</si>
  <si>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</si>
  <si>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</si>
  <si>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</si>
  <si>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</si>
  <si>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</si>
  <si>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</si>
  <si>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</si>
  <si>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</si>
  <si>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</si>
  <si>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</si>
  <si>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</si>
  <si>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</si>
  <si>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</si>
  <si>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</si>
  <si>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</si>
  <si>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</si>
  <si>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</si>
  <si>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</si>
  <si>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</si>
  <si>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</si>
  <si>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</si>
  <si>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</si>
  <si>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</si>
  <si>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</si>
  <si>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</si>
  <si>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</si>
  <si>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</si>
  <si>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</si>
  <si>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</si>
  <si>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</si>
  <si>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</si>
  <si>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</si>
  <si>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</si>
  <si>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</si>
  <si>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</si>
  <si>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</si>
  <si>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</si>
  <si>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</si>
  <si>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</si>
  <si>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</si>
  <si>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</si>
  <si>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</si>
  <si>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</si>
  <si>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</si>
  <si>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</si>
  <si>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</si>
  <si>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</si>
  <si>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</si>
  <si>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</si>
  <si>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</si>
  <si>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</si>
  <si>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</si>
  <si>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</si>
  <si>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</si>
  <si>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</si>
  <si>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</si>
  <si>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</si>
  <si>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</si>
  <si>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</si>
  <si>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</si>
  <si>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</si>
  <si>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</si>
  <si>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</si>
  <si>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</si>
  <si>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</si>
  <si>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</si>
  <si>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</si>
  <si>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</si>
  <si>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</si>
  <si>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</si>
  <si>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</si>
  <si>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</si>
  <si>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</si>
  <si>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</si>
  <si>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</si>
  <si>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</si>
  <si>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</si>
  <si>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</si>
  <si>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</si>
  <si>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</si>
  <si>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</si>
  <si>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</si>
  <si>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</si>
  <si>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</si>
  <si>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</si>
  <si>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</si>
  <si>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</si>
  <si>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</si>
  <si>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</si>
  <si>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</si>
  <si>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</si>
  <si>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</si>
  <si>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</si>
  <si>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</si>
  <si>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</si>
  <si>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</si>
  <si>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</si>
  <si>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</si>
  <si>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</si>
  <si>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</si>
  <si>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</si>
  <si>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</si>
  <si>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</si>
  <si>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</si>
  <si>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</si>
  <si>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</si>
  <si>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</si>
  <si>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</si>
  <si>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</si>
  <si>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</si>
  <si>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</si>
  <si>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</si>
  <si>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</si>
  <si>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</si>
  <si>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</si>
  <si>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</si>
  <si>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</si>
  <si>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</si>
  <si>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</si>
  <si>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</si>
  <si>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</si>
  <si>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</si>
  <si>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</si>
  <si>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</si>
  <si>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</si>
  <si>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</si>
  <si>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</si>
  <si>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</si>
  <si>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</si>
  <si>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</si>
  <si>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</si>
  <si>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</si>
  <si>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</si>
  <si>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</si>
  <si>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</si>
  <si>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</si>
  <si>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</si>
  <si>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</si>
  <si>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</si>
  <si>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</si>
  <si>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</si>
  <si>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</si>
  <si>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</si>
  <si>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</si>
  <si>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</si>
  <si>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</si>
  <si>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</si>
  <si>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</si>
  <si>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</si>
  <si>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</si>
  <si>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</si>
  <si>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</si>
  <si>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</si>
  <si>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</si>
  <si>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</si>
  <si>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</si>
  <si>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</si>
  <si>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</si>
  <si>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</si>
  <si>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</si>
  <si>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</si>
  <si>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</si>
  <si>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</si>
  <si>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</si>
  <si>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</si>
  <si>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</si>
  <si>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</si>
  <si>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</si>
  <si>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</si>
  <si>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</si>
  <si>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</si>
  <si>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</si>
  <si>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</si>
  <si>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</si>
  <si>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</si>
  <si>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</si>
  <si>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</si>
  <si>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</si>
  <si>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</si>
  <si>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</si>
  <si>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</si>
  <si>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</si>
  <si>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</si>
  <si>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</si>
  <si>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</si>
  <si>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</si>
  <si>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</si>
  <si>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</si>
  <si>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</si>
  <si>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</si>
  <si>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</si>
  <si>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</si>
  <si>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</si>
  <si>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</si>
  <si>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</si>
  <si>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</si>
  <si>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</si>
  <si>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</si>
  <si>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</si>
  <si>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</si>
  <si>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</si>
  <si>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</si>
  <si>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</si>
  <si>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</si>
  <si>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</si>
  <si>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</si>
  <si>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</si>
  <si>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</si>
  <si>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</si>
  <si>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</si>
  <si>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</si>
  <si>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</si>
  <si>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</si>
  <si>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</si>
  <si>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</si>
  <si>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</si>
  <si>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</si>
  <si>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</si>
  <si>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</si>
  <si>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</si>
  <si>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</si>
  <si>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</si>
  <si>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</si>
  <si>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</si>
  <si>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</si>
  <si>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</si>
  <si>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</si>
  <si>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</si>
  <si>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</si>
  <si>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</si>
  <si>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</si>
  <si>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</si>
  <si>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</si>
  <si>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</si>
  <si>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</si>
  <si>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</si>
  <si>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</si>
  <si>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</si>
  <si>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</si>
  <si>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</si>
  <si>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</si>
  <si>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</si>
  <si>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</si>
  <si>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</si>
  <si>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</si>
  <si>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</si>
  <si>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</si>
  <si>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</si>
  <si>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</si>
  <si>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</si>
  <si>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</si>
  <si>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</si>
  <si>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</si>
  <si>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</si>
  <si>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</si>
  <si>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</si>
  <si>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</si>
  <si>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</si>
  <si>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</si>
  <si>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</si>
  <si>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</si>
  <si>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</si>
  <si>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</si>
  <si>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</si>
  <si>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</si>
  <si>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</si>
  <si>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</si>
  <si>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</si>
  <si>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</si>
  <si>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</si>
  <si>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</si>
  <si>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</si>
  <si>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</si>
  <si>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</si>
  <si>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</si>
  <si>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</si>
  <si>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</si>
  <si>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</si>
  <si>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</si>
  <si>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</si>
  <si>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</si>
  <si>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</si>
  <si>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</si>
  <si>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</si>
  <si>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</si>
  <si>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</si>
  <si>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</si>
  <si>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</si>
  <si>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</si>
  <si>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</si>
  <si>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</si>
  <si>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</si>
  <si>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</si>
  <si>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</si>
  <si>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</si>
  <si>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</si>
  <si>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</si>
  <si>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</si>
  <si>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</si>
  <si>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</si>
  <si>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</si>
  <si>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</si>
  <si>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</si>
  <si>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</si>
  <si>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</si>
  <si>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</si>
  <si>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</si>
  <si>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</si>
  <si>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</si>
  <si>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</si>
  <si>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</si>
  <si>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</si>
  <si>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</si>
  <si>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</si>
  <si>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</si>
  <si>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</si>
  <si>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</si>
  <si>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</si>
  <si>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</si>
  <si>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</si>
  <si>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</si>
  <si>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</si>
  <si>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</si>
  <si>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</si>
  <si>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</si>
  <si>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</si>
  <si>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</si>
  <si>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</si>
  <si>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</si>
  <si>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</si>
  <si>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</si>
  <si>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</si>
  <si>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</si>
  <si>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</si>
  <si>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</si>
  <si>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</si>
  <si>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</si>
  <si>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</si>
  <si>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</si>
  <si>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</si>
  <si>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</si>
  <si>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</si>
  <si>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</si>
  <si>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</si>
  <si>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</si>
  <si>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</si>
  <si>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</si>
  <si>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</si>
  <si>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</si>
  <si>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</si>
  <si>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</si>
  <si>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</si>
  <si>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</si>
  <si>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</si>
  <si>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</si>
  <si>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</si>
  <si>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</si>
  <si>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</si>
  <si>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</si>
  <si>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</si>
  <si>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</si>
  <si>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</si>
  <si>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</si>
  <si>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</si>
  <si>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</si>
  <si>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</si>
  <si>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</si>
  <si>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</si>
  <si>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</si>
  <si>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</si>
  <si>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</si>
  <si>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</si>
  <si>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</si>
  <si>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</si>
  <si>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</si>
  <si>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</si>
  <si>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</si>
  <si>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</si>
  <si>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</si>
  <si>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</si>
  <si>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</si>
  <si>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</si>
  <si>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</si>
  <si>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</si>
  <si>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</si>
  <si>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</si>
  <si>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</si>
  <si>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</si>
  <si>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</si>
  <si>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</si>
  <si>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</si>
  <si>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</si>
  <si>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</si>
  <si>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</si>
  <si>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</si>
  <si>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</si>
  <si>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</si>
  <si>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</si>
  <si>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</si>
  <si>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</si>
  <si>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</si>
  <si>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</si>
  <si>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</si>
  <si>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</si>
  <si>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</si>
  <si>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</si>
  <si>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</si>
  <si>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</si>
  <si>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</si>
  <si>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</si>
  <si>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</si>
  <si>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</si>
  <si>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</si>
  <si>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</si>
  <si>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</si>
  <si>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</si>
  <si>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</si>
  <si>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</si>
  <si>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</si>
  <si>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</si>
  <si>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</si>
  <si>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</si>
  <si>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</si>
  <si>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</si>
  <si>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</si>
  <si>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</si>
  <si>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</si>
  <si>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</si>
  <si>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</si>
  <si>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</si>
  <si>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</si>
  <si>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</si>
  <si>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</si>
  <si>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</si>
  <si>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</si>
  <si>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</si>
  <si>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</si>
  <si>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</si>
  <si>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</si>
  <si>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</si>
  <si>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</si>
  <si>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</si>
  <si>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</si>
  <si>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</si>
  <si>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</si>
  <si>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</si>
  <si>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</si>
  <si>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</si>
  <si>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</si>
  <si>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</si>
  <si>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</si>
  <si>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</si>
  <si>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</si>
  <si>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</si>
  <si>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</si>
  <si>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</si>
  <si>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</si>
  <si>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</si>
  <si>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</si>
  <si>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</si>
  <si>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</si>
  <si>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</si>
  <si>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</si>
  <si>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</si>
  <si>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</si>
  <si>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</si>
  <si>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</si>
  <si>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</si>
  <si>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</si>
  <si>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</si>
  <si>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</si>
  <si>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</si>
  <si>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</si>
  <si>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</si>
  <si>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</si>
  <si>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</si>
  <si>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</si>
  <si>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</si>
  <si>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</si>
  <si>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</si>
  <si>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</si>
  <si>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</si>
  <si>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</si>
  <si>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</si>
  <si>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</si>
  <si>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</si>
  <si>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</si>
  <si>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</si>
  <si>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</si>
  <si>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</si>
  <si>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</si>
  <si>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</si>
  <si>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</si>
  <si>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</si>
  <si>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</si>
  <si>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</si>
  <si>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</si>
  <si>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</si>
  <si>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</si>
  <si>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</si>
  <si>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</si>
  <si>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</si>
  <si>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</si>
  <si>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</si>
  <si>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</si>
  <si>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</si>
  <si>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</si>
  <si>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</si>
  <si>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</si>
  <si>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</si>
  <si>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</si>
  <si>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</si>
  <si>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</si>
  <si>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</si>
  <si>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</si>
  <si>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</si>
  <si>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</si>
  <si>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</si>
  <si>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</si>
  <si>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</si>
  <si>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</si>
  <si>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</si>
  <si>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</si>
  <si>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</si>
  <si>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</si>
  <si>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</si>
  <si>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</si>
  <si>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</si>
  <si>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</si>
  <si>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</si>
  <si>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</si>
  <si>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</si>
  <si>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</si>
  <si>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</si>
  <si>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</si>
  <si>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</si>
  <si>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</si>
  <si>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</si>
  <si>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</si>
  <si>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</si>
  <si>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</si>
  <si>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</si>
  <si>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</si>
  <si>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</si>
  <si>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</si>
  <si>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</si>
  <si>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</si>
  <si>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</si>
  <si>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</si>
  <si>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</si>
  <si>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</si>
  <si>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</si>
  <si>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</si>
  <si>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</si>
  <si>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</si>
  <si>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</si>
  <si>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</si>
  <si>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</si>
  <si>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</si>
  <si>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</si>
  <si>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</si>
  <si>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</si>
  <si>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</si>
  <si>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</si>
  <si>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</si>
  <si>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</si>
  <si>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</si>
  <si>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</si>
  <si>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</si>
  <si>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</si>
  <si>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</si>
  <si>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</si>
  <si>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</si>
  <si>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</si>
  <si>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</si>
  <si>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</si>
  <si>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</si>
  <si>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</si>
  <si>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</si>
  <si>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</si>
  <si>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</si>
  <si>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</si>
  <si>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</si>
  <si>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</si>
  <si>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</si>
  <si>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</si>
  <si>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</si>
  <si>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</si>
  <si>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</si>
  <si>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</si>
  <si>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</si>
  <si>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</si>
  <si>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</si>
  <si>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</si>
  <si>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</si>
  <si>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</si>
  <si>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</si>
  <si>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</si>
  <si>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</si>
  <si>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</si>
  <si>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</si>
  <si>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</si>
  <si>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</si>
  <si>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</si>
  <si>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</si>
  <si>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</si>
  <si>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</si>
  <si>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</si>
  <si>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</si>
  <si>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</si>
  <si>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</si>
  <si>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</si>
  <si>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</si>
  <si>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</si>
  <si>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</si>
  <si>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</si>
  <si>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</si>
  <si>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</si>
  <si>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</si>
  <si>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</si>
  <si>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</si>
  <si>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</si>
  <si>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</si>
  <si>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</si>
  <si>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</si>
  <si>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</si>
  <si>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</si>
  <si>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</si>
  <si>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</si>
  <si>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</si>
  <si>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</si>
  <si>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</si>
  <si>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</si>
  <si>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</si>
  <si>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</si>
  <si>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</si>
  <si>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</si>
  <si>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</si>
  <si>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</si>
  <si>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</si>
  <si>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</si>
  <si>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</si>
  <si>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</si>
  <si>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</si>
  <si>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</si>
  <si>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</si>
  <si>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</si>
  <si>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</si>
  <si>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</si>
  <si>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</si>
  <si>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</si>
  <si>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</si>
  <si>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</si>
  <si>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</si>
  <si>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</si>
  <si>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</si>
  <si>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</si>
  <si>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</si>
  <si>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</si>
  <si>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</si>
  <si>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</si>
  <si>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</si>
  <si>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</si>
  <si>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</si>
  <si>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</si>
  <si>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</si>
  <si>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</si>
  <si>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</si>
  <si>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</si>
  <si>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</si>
  <si>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</si>
  <si>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</si>
  <si>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</si>
  <si>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</si>
  <si>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</si>
  <si>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</si>
  <si>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</si>
  <si>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</si>
  <si>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</si>
  <si>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</si>
  <si>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</si>
  <si>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</si>
  <si>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</si>
  <si>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</si>
  <si>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</si>
  <si>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</si>
  <si>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</si>
  <si>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</si>
  <si>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</si>
  <si>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</si>
  <si>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</si>
  <si>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</si>
  <si>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</si>
  <si>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</si>
  <si>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</si>
  <si>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</si>
  <si>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</si>
  <si>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</si>
  <si>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</si>
  <si>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</si>
  <si>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</si>
  <si>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</si>
  <si>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</si>
  <si>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</si>
  <si>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</si>
  <si>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</si>
  <si>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</si>
  <si>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</si>
  <si>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</si>
  <si>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</si>
  <si>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</si>
  <si>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</si>
  <si>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</si>
  <si>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</si>
  <si>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</si>
  <si>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</si>
  <si>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</si>
  <si>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</si>
  <si>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</si>
  <si>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</si>
  <si>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</si>
  <si>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</si>
  <si>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</si>
  <si>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</si>
  <si>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</si>
  <si>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</si>
  <si>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</si>
  <si>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</si>
  <si>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</si>
  <si>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</si>
  <si>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</si>
  <si>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</si>
  <si>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</si>
  <si>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</si>
  <si>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</si>
  <si>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</si>
  <si>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</si>
  <si>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</si>
  <si>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</si>
  <si>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</si>
  <si>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</si>
  <si>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</si>
  <si>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</si>
  <si>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</si>
  <si>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</si>
  <si>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</si>
  <si>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</si>
  <si>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</si>
  <si>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</si>
  <si>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</si>
  <si>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</si>
  <si>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</si>
  <si>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</si>
  <si>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</si>
  <si>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</si>
  <si>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</si>
  <si>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</si>
  <si>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</si>
  <si>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</si>
  <si>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</si>
  <si>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</si>
  <si>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</si>
  <si>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</si>
  <si>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</si>
  <si>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</si>
  <si>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</si>
  <si>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</si>
  <si>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</si>
  <si>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</si>
  <si>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</si>
  <si>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</si>
  <si>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</si>
  <si>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</si>
  <si>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</si>
  <si>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</si>
  <si>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</si>
  <si>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</si>
  <si>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</si>
  <si>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</si>
  <si>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</si>
  <si>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</si>
  <si>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</si>
  <si>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</si>
  <si>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</si>
  <si>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</si>
  <si>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</si>
  <si>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</si>
  <si>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</si>
  <si>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</si>
  <si>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</si>
  <si>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</si>
  <si>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</si>
  <si>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</si>
  <si>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</si>
  <si>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</si>
  <si>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</si>
  <si>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</si>
  <si>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</si>
  <si>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</si>
  <si>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</si>
  <si>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</si>
  <si>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</si>
  <si>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</si>
  <si>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</si>
  <si>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</si>
  <si>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</si>
  <si>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</si>
  <si>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</si>
  <si>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</si>
  <si>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</si>
  <si>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</si>
  <si>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</si>
  <si>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</si>
  <si>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</si>
  <si>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</si>
  <si>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</si>
  <si>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</si>
  <si>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</si>
  <si>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</si>
  <si>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</si>
  <si>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</si>
  <si>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</si>
  <si>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</si>
  <si>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</si>
  <si>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</si>
  <si>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</si>
  <si>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</si>
  <si>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</si>
  <si>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</si>
  <si>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</si>
  <si>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</si>
  <si>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</si>
  <si>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</si>
  <si>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</si>
  <si>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</si>
  <si>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</si>
  <si>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</si>
  <si>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</si>
  <si>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</si>
  <si>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</si>
  <si>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</si>
  <si>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</si>
  <si>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</si>
  <si>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</si>
  <si>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</si>
  <si>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</si>
  <si>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</si>
  <si>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</si>
  <si>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</si>
  <si>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</si>
  <si>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</si>
  <si>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</si>
  <si>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</si>
  <si>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</si>
  <si>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</si>
  <si>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</si>
  <si>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</si>
  <si>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</si>
  <si>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</si>
  <si>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</si>
  <si>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</si>
  <si>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</si>
  <si>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</si>
  <si>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</si>
  <si>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</si>
  <si>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</si>
  <si>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</si>
  <si>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</si>
  <si>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</si>
  <si>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</si>
  <si>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</si>
  <si>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</si>
  <si>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</si>
  <si>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</si>
  <si>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</si>
  <si>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</si>
  <si>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</si>
  <si>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</si>
  <si>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</si>
  <si>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</si>
  <si>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</si>
  <si>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</si>
  <si>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</si>
  <si>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</si>
  <si>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</si>
  <si>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</si>
  <si>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</si>
  <si>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</si>
  <si>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</si>
  <si>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</si>
  <si>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</si>
  <si>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</si>
  <si>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</si>
  <si>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</si>
  <si>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</si>
  <si>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</si>
  <si>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</si>
  <si>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</si>
  <si>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</si>
  <si>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</si>
  <si>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</si>
  <si>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</si>
  <si>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</si>
  <si>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</si>
  <si>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</si>
  <si>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</si>
  <si>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</si>
  <si>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</si>
  <si>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</si>
  <si>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</si>
  <si>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</si>
  <si>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</si>
  <si>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</si>
  <si>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</si>
  <si>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</si>
  <si>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</si>
  <si>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</si>
  <si>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</si>
  <si>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</si>
  <si>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</si>
  <si>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</si>
  <si>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</si>
  <si>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</si>
  <si>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</si>
  <si>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</si>
  <si>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</si>
  <si>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</si>
  <si>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</si>
  <si>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</si>
  <si>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</si>
  <si>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</si>
  <si>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</si>
  <si>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</si>
  <si>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</si>
  <si>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</si>
  <si>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</si>
  <si>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</si>
  <si>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</si>
  <si>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</si>
  <si>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</si>
  <si>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</si>
  <si>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</si>
  <si>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</si>
  <si>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</si>
  <si>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</si>
  <si>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</si>
  <si>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</si>
  <si>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</si>
  <si>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</si>
  <si>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</si>
  <si>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</si>
  <si>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</si>
  <si>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</si>
  <si>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</si>
  <si>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</si>
  <si>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</si>
  <si>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</si>
  <si>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</si>
  <si>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</si>
  <si>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</si>
  <si>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</si>
  <si>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</si>
  <si>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</si>
  <si>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</si>
  <si>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</si>
  <si>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</si>
  <si>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</si>
  <si>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</si>
  <si>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</si>
  <si>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</si>
  <si>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</si>
  <si>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</si>
  <si>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</si>
  <si>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</si>
  <si>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</si>
  <si>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</si>
  <si>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</si>
  <si>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</si>
  <si>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</si>
  <si>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</si>
  <si>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</si>
  <si>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</si>
  <si>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</si>
  <si>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</si>
  <si>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</si>
  <si>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</si>
  <si>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</si>
  <si>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</si>
  <si>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</si>
  <si>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</si>
  <si>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</si>
  <si>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</si>
  <si>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</si>
  <si>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</si>
  <si>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</si>
  <si>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</si>
  <si>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</si>
  <si>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</si>
  <si>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</si>
  <si>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</si>
  <si>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</si>
  <si>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</si>
  <si>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</si>
  <si>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</si>
  <si>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</si>
  <si>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</si>
  <si>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</si>
  <si>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</si>
  <si>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</si>
  <si>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</si>
  <si>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</si>
  <si>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</si>
  <si>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</si>
  <si>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</si>
  <si>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</si>
  <si>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</si>
  <si>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</si>
  <si>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</si>
  <si>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</si>
  <si>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</si>
  <si>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</si>
  <si>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</si>
  <si>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</si>
  <si>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</si>
  <si>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</si>
  <si>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</si>
  <si>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</si>
  <si>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</si>
  <si>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</si>
  <si>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</si>
  <si>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</si>
  <si>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</si>
  <si>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</si>
  <si>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</si>
  <si>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</si>
  <si>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</si>
  <si>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</si>
  <si>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</si>
  <si>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</si>
  <si>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</si>
  <si>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</si>
  <si>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</si>
  <si>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</si>
  <si>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</si>
  <si>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</si>
  <si>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</si>
  <si>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</si>
  <si>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</si>
  <si>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</si>
  <si>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</si>
  <si>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</si>
  <si>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</si>
  <si>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</si>
  <si>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</si>
  <si>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</si>
  <si>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</si>
  <si>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</si>
  <si>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</si>
  <si>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</si>
  <si>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</si>
  <si>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</si>
  <si>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</si>
  <si>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</si>
  <si>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</si>
  <si>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</si>
  <si>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</si>
  <si>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</si>
  <si>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</si>
  <si>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</si>
  <si>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</si>
  <si>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</si>
  <si>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</si>
  <si>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</si>
  <si>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</si>
  <si>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</si>
  <si>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</si>
  <si>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</si>
  <si>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</si>
  <si>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</si>
  <si>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</si>
  <si>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</si>
  <si>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</si>
  <si>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</si>
  <si>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</si>
  <si>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</si>
  <si>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</si>
  <si>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</si>
  <si>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</si>
  <si>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</si>
  <si>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</si>
  <si>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</si>
  <si>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</si>
  <si>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</si>
  <si>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</si>
  <si>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</si>
  <si>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</si>
  <si>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</si>
  <si>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</si>
  <si>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</si>
  <si>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</si>
  <si>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</si>
  <si>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</si>
  <si>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</si>
  <si>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</si>
  <si>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</si>
  <si>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</si>
  <si>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</si>
  <si>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</si>
  <si>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</si>
  <si>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</si>
  <si>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</si>
  <si>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</si>
  <si>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</si>
  <si>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</si>
  <si>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</si>
  <si>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</si>
  <si>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</si>
  <si>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</si>
  <si>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</si>
  <si>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</si>
  <si>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</si>
  <si>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</si>
  <si>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</si>
  <si>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</si>
  <si>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</si>
  <si>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</si>
  <si>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</si>
  <si>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</si>
  <si>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</si>
  <si>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</si>
  <si>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</si>
  <si>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</si>
  <si>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</si>
  <si>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</si>
  <si>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</si>
  <si>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</si>
  <si>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</si>
  <si>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</si>
  <si>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</si>
  <si>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</si>
  <si>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</si>
  <si>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</si>
  <si>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</si>
  <si>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</si>
  <si>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</si>
  <si>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</si>
  <si>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</si>
  <si>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</si>
  <si>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</si>
  <si>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</si>
  <si>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</si>
  <si>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</si>
  <si>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</si>
  <si>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</si>
  <si>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</si>
  <si>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</si>
  <si>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</si>
  <si>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</si>
  <si>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</si>
  <si>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</si>
  <si>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</si>
  <si>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</si>
  <si>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</si>
  <si>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</si>
  <si>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</si>
  <si>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</si>
  <si>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</si>
  <si>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</si>
  <si>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</si>
  <si>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</si>
  <si>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</si>
  <si>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</si>
  <si>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</si>
  <si>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</si>
  <si>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</si>
  <si>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</si>
  <si>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</si>
  <si>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</si>
  <si>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</si>
  <si>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</si>
  <si>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</si>
  <si>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</si>
  <si>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</si>
  <si>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</si>
  <si>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</si>
  <si>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</si>
  <si>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</si>
  <si>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</si>
  <si>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</si>
  <si>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</si>
  <si>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</si>
  <si>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</si>
  <si>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</si>
  <si>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</si>
  <si>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</si>
  <si>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</si>
  <si>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</si>
  <si>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</si>
  <si>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</si>
  <si>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</si>
  <si>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</si>
  <si>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</si>
  <si>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</si>
  <si>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</si>
  <si>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</si>
  <si>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</si>
  <si>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</si>
  <si>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</si>
  <si>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</si>
  <si>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</si>
  <si>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</si>
  <si>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</si>
  <si>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</si>
  <si>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</si>
  <si>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</si>
  <si>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</si>
  <si>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</si>
  <si>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</si>
  <si>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</si>
  <si>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</si>
  <si>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</si>
  <si>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</si>
  <si>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</si>
  <si>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</si>
  <si>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</si>
  <si>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</si>
  <si>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</si>
  <si>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</si>
  <si>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</si>
  <si>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</si>
  <si>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</si>
  <si>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</si>
  <si>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</si>
  <si>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</si>
  <si>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</si>
  <si>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</si>
  <si>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</si>
  <si>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</si>
  <si>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</si>
  <si>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</si>
  <si>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</si>
  <si>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</si>
  <si>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</si>
  <si>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</si>
  <si>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</si>
  <si>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</si>
  <si>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</si>
  <si>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</si>
  <si>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</si>
  <si>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</si>
  <si>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</si>
  <si>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</si>
  <si>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</si>
  <si>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</si>
  <si>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</si>
  <si>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</si>
  <si>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</si>
  <si>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</si>
  <si>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</si>
  <si>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</si>
  <si>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</si>
  <si>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</si>
  <si>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</si>
  <si>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</si>
  <si>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</si>
  <si>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</si>
  <si>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</si>
  <si>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</si>
  <si>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</si>
  <si>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</si>
  <si>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</si>
  <si>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</si>
  <si>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</si>
  <si>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</si>
  <si>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</si>
  <si>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</si>
  <si>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</si>
  <si>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</si>
  <si>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</si>
  <si>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</si>
  <si>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</si>
  <si>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</si>
  <si>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</si>
  <si>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</si>
  <si>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</si>
  <si>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</si>
  <si>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</si>
  <si>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</si>
  <si>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</si>
  <si>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</si>
  <si>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</si>
  <si>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</si>
  <si>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</si>
  <si>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</si>
  <si>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</si>
  <si>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</si>
  <si>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</si>
  <si>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</si>
  <si>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</si>
  <si>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</si>
  <si>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</si>
  <si>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</si>
  <si>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</si>
  <si>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</si>
  <si>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</si>
  <si>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</si>
  <si>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</si>
  <si>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</si>
  <si>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</si>
  <si>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</si>
  <si>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</si>
  <si>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</si>
  <si>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</si>
  <si>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</si>
  <si>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</si>
  <si>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</si>
  <si>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</si>
  <si>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</si>
  <si>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</si>
  <si>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</si>
  <si>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</si>
  <si>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</si>
  <si>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</si>
  <si>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</si>
  <si>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</si>
  <si>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</si>
  <si>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</si>
  <si>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</si>
  <si>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</si>
  <si>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</si>
  <si>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</si>
  <si>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</si>
  <si>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</si>
  <si>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</si>
  <si>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</si>
  <si>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</si>
  <si>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</si>
  <si>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</si>
  <si>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</si>
  <si>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</si>
  <si>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</si>
  <si>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</si>
  <si>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</si>
  <si>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</si>
  <si>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</si>
  <si>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</si>
  <si>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</si>
  <si>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</si>
  <si>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</si>
  <si>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</si>
  <si>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</si>
  <si>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</si>
  <si>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</si>
  <si>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</si>
  <si>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</si>
  <si>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</si>
  <si>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</si>
  <si>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</si>
  <si>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</si>
  <si>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</si>
  <si>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</si>
  <si>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</si>
  <si>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</si>
  <si>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</si>
  <si>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</si>
  <si>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</si>
  <si>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</si>
  <si>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</si>
  <si>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</si>
  <si>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</si>
  <si>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</si>
  <si>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</si>
  <si>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</si>
  <si>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</si>
  <si>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</si>
  <si>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</si>
  <si>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</si>
  <si>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</si>
  <si>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</si>
  <si>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</si>
  <si>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</si>
  <si>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</si>
  <si>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</si>
  <si>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</si>
  <si>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</si>
  <si>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</si>
  <si>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</si>
  <si>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</si>
  <si>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</si>
  <si>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</si>
  <si>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</si>
  <si>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</si>
  <si>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</si>
  <si>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</si>
  <si>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</si>
  <si>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</si>
  <si>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</si>
  <si>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</si>
  <si>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</si>
  <si>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</si>
  <si>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</si>
  <si>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</si>
  <si>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</si>
  <si>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</si>
  <si>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</si>
  <si>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</si>
  <si>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</si>
  <si>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</si>
  <si>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</si>
  <si>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</si>
  <si>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</si>
  <si>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</si>
  <si>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</si>
  <si>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</si>
  <si>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</si>
  <si>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</si>
  <si>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</si>
  <si>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</si>
  <si>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</si>
  <si>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</si>
  <si>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</si>
  <si>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</si>
  <si>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</si>
  <si>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</si>
  <si>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</si>
  <si>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</si>
  <si>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</si>
  <si>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</si>
  <si>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</si>
  <si>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</si>
  <si>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</si>
  <si>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</si>
  <si>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</si>
  <si>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</si>
  <si>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</si>
  <si>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</si>
  <si>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</si>
  <si>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</si>
  <si>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</si>
  <si>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</si>
  <si>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</si>
  <si>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</si>
  <si>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</si>
  <si>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</si>
  <si>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</si>
  <si>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</si>
  <si>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</si>
  <si>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</si>
  <si>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</si>
  <si>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</si>
  <si>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</si>
  <si>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</si>
  <si>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</si>
  <si>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</si>
  <si>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</si>
  <si>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</si>
  <si>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</si>
  <si>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</si>
  <si>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</si>
  <si>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</si>
  <si>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</si>
  <si>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</si>
  <si>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</si>
  <si>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</si>
  <si>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</si>
  <si>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</si>
  <si>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</si>
  <si>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</si>
  <si>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</si>
  <si>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</si>
  <si>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</si>
  <si>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</si>
  <si>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</si>
  <si>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</si>
  <si>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</si>
  <si>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</si>
  <si>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</si>
  <si>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</si>
  <si>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</si>
  <si>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</si>
  <si>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</si>
  <si>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</si>
  <si>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</si>
  <si>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</si>
  <si>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</si>
  <si>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</si>
  <si>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</si>
  <si>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</si>
  <si>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</si>
  <si>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</si>
  <si>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</si>
  <si>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</si>
  <si>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</si>
  <si>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</si>
  <si>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</si>
  <si>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</si>
  <si>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</si>
  <si>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</si>
  <si>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</si>
  <si>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</si>
  <si>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</si>
  <si>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</si>
  <si>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</si>
  <si>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</si>
  <si>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</si>
  <si>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</si>
  <si>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</si>
  <si>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</si>
  <si>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</si>
  <si>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</si>
  <si>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</si>
  <si>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</si>
  <si>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</si>
  <si>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</si>
  <si>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</si>
  <si>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</si>
  <si>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</si>
  <si>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</si>
  <si>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</si>
  <si>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</si>
  <si>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</si>
  <si>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</si>
  <si>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</si>
  <si>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</si>
  <si>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</si>
  <si>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</si>
  <si>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</si>
  <si>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</si>
  <si>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</si>
  <si>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</si>
  <si>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</si>
  <si>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</si>
  <si>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</si>
  <si>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</si>
  <si>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</si>
  <si>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</si>
  <si>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</si>
  <si>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</si>
  <si>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</si>
  <si>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</si>
  <si>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</si>
  <si>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</si>
  <si>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</si>
  <si>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</si>
  <si>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</si>
  <si>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</si>
  <si>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</si>
  <si>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</si>
  <si>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</si>
  <si>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</si>
  <si>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</si>
  <si>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</si>
  <si>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</si>
  <si>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</si>
  <si>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</si>
  <si>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</si>
  <si>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</si>
  <si>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</si>
  <si>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</si>
  <si>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</si>
  <si>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</si>
  <si>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</si>
  <si>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</si>
  <si>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</si>
  <si>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</si>
  <si>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</si>
  <si>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</si>
  <si>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</si>
  <si>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</si>
  <si>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</si>
  <si>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</si>
  <si>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</si>
  <si>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</si>
  <si>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</si>
  <si>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</si>
  <si>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</si>
  <si>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</si>
  <si>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</si>
  <si>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</si>
  <si>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</si>
  <si>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</si>
  <si>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</si>
  <si>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</si>
  <si>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</si>
  <si>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</si>
  <si>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</si>
  <si>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</si>
  <si>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</si>
  <si>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</si>
  <si>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</si>
  <si>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</si>
  <si>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</si>
  <si>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</si>
  <si>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</si>
  <si>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</si>
  <si>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</si>
  <si>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</si>
  <si>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</si>
  <si>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</si>
  <si>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</si>
  <si>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</si>
  <si>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</si>
  <si>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</si>
  <si>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</si>
  <si>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</si>
  <si>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</si>
  <si>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</si>
  <si>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</si>
  <si>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</si>
  <si>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</si>
  <si>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</si>
  <si>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</si>
  <si>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</si>
  <si>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</si>
  <si>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</si>
  <si>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</si>
  <si>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</si>
  <si>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</si>
  <si>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</si>
  <si>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</si>
  <si>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</si>
  <si>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</si>
  <si>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</si>
  <si>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</si>
  <si>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</si>
  <si>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</si>
  <si>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</si>
  <si>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</si>
  <si>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</si>
  <si>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</si>
  <si>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</si>
  <si>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</si>
  <si>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</si>
  <si>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</si>
  <si>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</si>
  <si>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</si>
  <si>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</si>
  <si>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</si>
  <si>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</si>
  <si>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</si>
  <si>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</si>
  <si>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</si>
  <si>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</si>
  <si>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</si>
  <si>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</si>
  <si>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</si>
  <si>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</si>
  <si>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</si>
  <si>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</si>
  <si>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</si>
  <si>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</si>
  <si>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</si>
  <si>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</si>
  <si>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</si>
  <si>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</si>
  <si>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</si>
  <si>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</si>
  <si>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</si>
  <si>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</si>
  <si>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</si>
  <si>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</si>
  <si>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</si>
  <si>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</si>
  <si>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</si>
  <si>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</si>
  <si>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</si>
  <si>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</si>
  <si>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</si>
  <si>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</si>
  <si>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</si>
  <si>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</si>
  <si>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</si>
  <si>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</si>
  <si>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</si>
  <si>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</si>
  <si>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</si>
  <si>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</si>
  <si>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</si>
  <si>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</si>
  <si>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</si>
  <si>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</si>
  <si>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</si>
  <si>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</si>
  <si>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</si>
  <si>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</si>
  <si>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</si>
  <si>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</si>
  <si>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</si>
  <si>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</si>
  <si>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</si>
  <si>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</si>
  <si>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</si>
  <si>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</si>
  <si>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</si>
  <si>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</si>
  <si>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</si>
  <si>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</si>
  <si>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</si>
  <si>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</si>
  <si>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</si>
  <si>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</si>
  <si>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</si>
  <si>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</si>
  <si>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</si>
  <si>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</si>
  <si>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</si>
  <si>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</si>
  <si>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</si>
  <si>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</si>
  <si>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</si>
  <si>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</si>
  <si>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</si>
  <si>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</si>
  <si>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</si>
  <si>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</si>
  <si>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</si>
  <si>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</si>
  <si>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</si>
  <si>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</si>
  <si>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</si>
  <si>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</si>
  <si>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</si>
  <si>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</si>
  <si>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</si>
  <si>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</si>
  <si>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</si>
  <si>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</si>
  <si>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</si>
  <si>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</si>
  <si>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</si>
  <si>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</si>
  <si>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</si>
  <si>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</si>
  <si>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</si>
  <si>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</si>
  <si>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</si>
  <si>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</si>
  <si>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</si>
  <si>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</si>
  <si>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</si>
  <si>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</si>
  <si>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</si>
  <si>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</si>
  <si>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</si>
  <si>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</si>
  <si>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</si>
  <si>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</si>
  <si>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</si>
  <si>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</si>
  <si>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</si>
  <si>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</si>
  <si>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</si>
  <si>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</si>
  <si>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</si>
  <si>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</si>
  <si>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</si>
  <si>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</si>
  <si>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</si>
  <si>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</si>
  <si>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</si>
  <si>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</si>
  <si>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</si>
  <si>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</si>
  <si>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</si>
  <si>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</si>
  <si>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</si>
  <si>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</si>
  <si>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</si>
  <si>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</si>
  <si>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</si>
  <si>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</si>
  <si>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</si>
  <si>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</si>
  <si>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</si>
  <si>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</si>
  <si>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</si>
  <si>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</si>
  <si>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</si>
  <si>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</si>
  <si>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</si>
  <si>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</si>
  <si>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</si>
  <si>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</si>
  <si>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</si>
  <si>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</si>
  <si>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</si>
  <si>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</si>
  <si>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</si>
  <si>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</si>
  <si>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</si>
  <si>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</si>
  <si>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</si>
  <si>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</si>
  <si>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</si>
  <si>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</si>
  <si>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</si>
  <si>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</si>
  <si>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</si>
  <si>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</si>
  <si>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</si>
  <si>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</si>
  <si>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</si>
  <si>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</si>
  <si>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</si>
  <si>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</si>
  <si>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</si>
  <si>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</si>
  <si>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</si>
  <si>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</si>
  <si>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</si>
  <si>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</si>
  <si>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</si>
  <si>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</si>
  <si>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</si>
  <si>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</si>
  <si>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</si>
  <si>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</si>
  <si>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</si>
  <si>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</si>
  <si>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</si>
  <si>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</si>
  <si>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</si>
  <si>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</si>
  <si>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</si>
  <si>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</si>
  <si>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</si>
  <si>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</si>
  <si>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</si>
  <si>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</si>
  <si>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</si>
  <si>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</si>
  <si>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</si>
  <si>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</si>
  <si>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</si>
  <si>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</si>
  <si>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</si>
  <si>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</si>
  <si>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</si>
  <si>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</si>
  <si>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</si>
  <si>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</si>
  <si>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</si>
  <si>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</si>
  <si>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</si>
  <si>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</si>
  <si>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</si>
  <si>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</si>
  <si>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</si>
  <si>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</si>
  <si>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</si>
  <si>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</si>
  <si>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</si>
  <si>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</si>
  <si>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</si>
  <si>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</si>
  <si>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</si>
  <si>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</si>
  <si>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</si>
  <si>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</si>
  <si>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</si>
  <si>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</si>
  <si>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</si>
  <si>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</si>
  <si>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</si>
  <si>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</si>
  <si>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</si>
  <si>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</si>
  <si>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</si>
  <si>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</si>
  <si>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</si>
  <si>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</si>
  <si>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</si>
  <si>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</si>
  <si>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</si>
  <si>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</si>
  <si>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</si>
  <si>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</si>
  <si>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</si>
  <si>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</si>
  <si>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</si>
  <si>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</si>
  <si>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</si>
  <si>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</si>
  <si>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</si>
  <si>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</si>
  <si>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</si>
  <si>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</si>
  <si>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</si>
  <si>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</si>
  <si>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</si>
  <si>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</si>
  <si>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</si>
  <si>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</si>
  <si>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</si>
  <si>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</si>
  <si>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</si>
  <si>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</si>
  <si>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</si>
  <si>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</si>
  <si>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</si>
  <si>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</si>
  <si>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</si>
  <si>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</si>
  <si>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</si>
  <si>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</si>
  <si>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</si>
  <si>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</si>
  <si>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</si>
  <si>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</si>
  <si>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</si>
  <si>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</si>
  <si>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</si>
  <si>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</si>
  <si>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</si>
  <si>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</si>
  <si>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</si>
  <si>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</si>
  <si>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</si>
  <si>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</si>
  <si>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</si>
  <si>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</si>
  <si>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</si>
  <si>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</si>
  <si>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</si>
  <si>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</si>
  <si>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</si>
  <si>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</si>
  <si>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</si>
  <si>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</si>
  <si>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</si>
  <si>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</si>
  <si>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</si>
  <si>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</si>
  <si>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</si>
  <si>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</si>
  <si>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</si>
  <si>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</si>
  <si>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</si>
  <si>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</si>
  <si>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</si>
  <si>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</si>
  <si>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</si>
  <si>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</si>
  <si>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</si>
  <si>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</si>
  <si>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</si>
  <si>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</si>
  <si>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</si>
  <si>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</si>
  <si>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</si>
  <si>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</si>
  <si>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</si>
  <si>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</si>
  <si>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</si>
  <si>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</si>
  <si>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</si>
  <si>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</si>
  <si>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</si>
  <si>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</si>
  <si>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</si>
  <si>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</si>
  <si>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</si>
  <si>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</si>
  <si>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</si>
  <si>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</si>
  <si>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</si>
  <si>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</si>
  <si>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</si>
  <si>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</si>
  <si>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</si>
  <si>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</si>
  <si>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</si>
  <si>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</si>
  <si>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</si>
  <si>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</si>
  <si>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</si>
  <si>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</si>
  <si>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</si>
  <si>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</si>
  <si>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</si>
  <si>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</si>
  <si>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</si>
  <si>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</si>
  <si>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</si>
  <si>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</si>
  <si>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</si>
  <si>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</si>
  <si>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</si>
  <si>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</si>
  <si>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</si>
  <si>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</si>
  <si>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</si>
  <si>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</si>
  <si>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</si>
  <si>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</si>
  <si>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</si>
  <si>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</si>
  <si>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</si>
  <si>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</si>
  <si>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</si>
  <si>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</si>
  <si>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</si>
  <si>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</si>
  <si>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</si>
  <si>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</si>
  <si>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</si>
  <si>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</si>
  <si>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</si>
  <si>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</si>
  <si>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</si>
  <si>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</si>
  <si>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</si>
  <si>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</si>
  <si>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</si>
  <si>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</si>
  <si>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</si>
  <si>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</si>
  <si>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</si>
  <si>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</si>
  <si>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</si>
  <si>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</si>
  <si>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</si>
  <si>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</si>
  <si>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</si>
  <si>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</si>
  <si>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</si>
  <si>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</si>
  <si>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</si>
  <si>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</si>
  <si>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</si>
  <si>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</si>
  <si>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</si>
  <si>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</si>
  <si>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</si>
  <si>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</si>
  <si>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</si>
  <si>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</si>
  <si>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</si>
  <si>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</si>
  <si>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</si>
  <si>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</si>
  <si>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</si>
  <si>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</si>
  <si>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</si>
  <si>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</si>
  <si>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</si>
  <si>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</si>
  <si>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</si>
  <si>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</si>
  <si>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</si>
  <si>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</si>
  <si>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</si>
  <si>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</si>
  <si>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</si>
  <si>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</si>
  <si>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</si>
  <si>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</si>
  <si>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</si>
  <si>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</si>
  <si>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</si>
  <si>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</si>
  <si>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</si>
  <si>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</si>
  <si>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</si>
  <si>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</si>
  <si>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</si>
  <si>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</si>
  <si>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</si>
  <si>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</si>
  <si>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</si>
  <si>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</si>
  <si>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</si>
  <si>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</si>
  <si>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</si>
  <si>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</si>
  <si>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</si>
  <si>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</si>
  <si>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</si>
  <si>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</si>
  <si>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</si>
  <si>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</si>
  <si>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</si>
  <si>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</si>
  <si>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</si>
  <si>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</si>
  <si>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</si>
  <si>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</si>
  <si>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</si>
  <si>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</si>
  <si>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</si>
  <si>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</si>
  <si>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</si>
  <si>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</si>
  <si>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</si>
  <si>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</si>
  <si>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</si>
  <si>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</si>
  <si>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</si>
  <si>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</si>
  <si>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</si>
  <si>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</si>
  <si>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</si>
  <si>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</si>
  <si>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</si>
  <si>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</si>
  <si>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</si>
  <si>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</si>
  <si>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</si>
  <si>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</si>
  <si>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</si>
  <si>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</si>
  <si>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</si>
  <si>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</si>
  <si>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</si>
  <si>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</si>
  <si>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</si>
  <si>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</si>
  <si>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</si>
  <si>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</si>
  <si>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</si>
  <si>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</si>
  <si>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</si>
  <si>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</si>
  <si>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</si>
  <si>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</si>
  <si>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</si>
  <si>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</si>
  <si>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</si>
  <si>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</si>
  <si>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</si>
  <si>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</si>
  <si>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</si>
  <si>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</si>
  <si>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</si>
  <si>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</si>
  <si>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</si>
  <si>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</si>
  <si>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</si>
  <si>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</si>
  <si>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</si>
  <si>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</si>
  <si>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</si>
  <si>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</si>
  <si>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</si>
  <si>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</si>
  <si>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</si>
  <si>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</si>
  <si>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</si>
  <si>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</si>
  <si>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</si>
  <si>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</si>
  <si>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</si>
  <si>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</si>
  <si>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</si>
  <si>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</si>
  <si>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</si>
  <si>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</si>
  <si>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</si>
  <si>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</si>
  <si>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</si>
  <si>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</si>
  <si>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</si>
  <si>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</si>
  <si>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</si>
  <si>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</si>
  <si>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</si>
  <si>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</si>
  <si>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</si>
  <si>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</si>
  <si>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</si>
  <si>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</si>
  <si>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</si>
  <si>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</si>
  <si>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</si>
  <si>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</si>
  <si>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</si>
  <si>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</si>
  <si>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</si>
  <si>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</si>
  <si>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</si>
  <si>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</si>
  <si>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</si>
  <si>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</si>
  <si>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</si>
  <si>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</si>
  <si>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</si>
  <si>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</si>
  <si>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</si>
  <si>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</si>
  <si>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</si>
  <si>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</si>
  <si>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</si>
  <si>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</si>
  <si>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</si>
  <si>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</si>
  <si>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</si>
  <si>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</si>
  <si>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</si>
  <si>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</si>
  <si>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</si>
  <si>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</si>
  <si>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</si>
  <si>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</si>
  <si>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</si>
  <si>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</si>
  <si>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</si>
  <si>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</si>
  <si>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</si>
  <si>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</si>
  <si>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</si>
  <si>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</si>
  <si>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</si>
  <si>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</si>
  <si>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</si>
  <si>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</si>
  <si>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</si>
  <si>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</si>
  <si>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</si>
  <si>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</si>
  <si>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</si>
  <si>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</si>
  <si>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</si>
  <si>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</si>
  <si>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</si>
  <si>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</si>
  <si>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</si>
  <si>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</si>
  <si>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</si>
  <si>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</si>
  <si>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</si>
  <si>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</si>
  <si>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</si>
  <si>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</si>
  <si>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</si>
  <si>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</si>
  <si>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</si>
  <si>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</si>
  <si>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</si>
  <si>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</si>
  <si>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</si>
  <si>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</si>
  <si>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</si>
  <si>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</si>
  <si>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</si>
  <si>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</si>
  <si>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</si>
  <si>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</si>
  <si>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</si>
  <si>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</si>
  <si>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</si>
  <si>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</si>
  <si>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</si>
  <si>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</si>
  <si>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</si>
  <si>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</si>
  <si>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</si>
  <si>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</si>
  <si>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</si>
  <si>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</si>
  <si>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</si>
  <si>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</si>
  <si>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</si>
  <si>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</si>
  <si>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</si>
  <si>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</si>
  <si>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</si>
  <si>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</si>
  <si>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</si>
  <si>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</si>
  <si>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</si>
  <si>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</si>
  <si>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</si>
  <si>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</si>
  <si>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</si>
  <si>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</si>
  <si>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</si>
  <si>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</si>
  <si>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</si>
  <si>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</si>
  <si>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</si>
  <si>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</si>
  <si>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</si>
  <si>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</si>
  <si>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</si>
  <si>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</si>
  <si>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</si>
  <si>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</si>
  <si>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</si>
  <si>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</si>
  <si>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</si>
  <si>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</si>
  <si>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</si>
  <si>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</si>
  <si>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</si>
  <si>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</si>
  <si>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</si>
  <si>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</si>
  <si>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</si>
  <si>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</si>
  <si>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</si>
  <si>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</si>
  <si>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</si>
  <si>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</si>
  <si>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</si>
  <si>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</si>
  <si>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</si>
  <si>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</si>
  <si>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</si>
  <si>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</si>
  <si>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</si>
  <si>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</si>
  <si>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</si>
  <si>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</si>
  <si>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</si>
  <si>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</si>
  <si>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</si>
  <si>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</si>
  <si>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</si>
  <si>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</si>
  <si>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</si>
  <si>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</si>
  <si>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</si>
  <si>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</si>
  <si>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</si>
  <si>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</si>
  <si>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</si>
  <si>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</si>
  <si>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</si>
  <si>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</si>
  <si>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</si>
  <si>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</si>
  <si>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</si>
  <si>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</si>
  <si>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</si>
  <si>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</si>
  <si>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</si>
  <si>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</si>
  <si>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</si>
  <si>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</si>
  <si>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</si>
  <si>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</si>
  <si>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</si>
  <si>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</si>
  <si>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</si>
  <si>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</si>
  <si>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</si>
  <si>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</si>
  <si>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</si>
  <si>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</si>
  <si>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</si>
  <si>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</si>
  <si>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</si>
  <si>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</si>
  <si>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</si>
  <si>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</si>
  <si>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</si>
  <si>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</si>
  <si>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</si>
  <si>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</si>
  <si>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</si>
  <si>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</si>
  <si>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</si>
  <si>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</si>
  <si>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</si>
  <si>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</si>
  <si>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</si>
  <si>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</si>
  <si>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</si>
  <si>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</si>
  <si>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</si>
  <si>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</si>
  <si>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</si>
  <si>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</si>
  <si>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</si>
  <si>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</si>
  <si>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</si>
  <si>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</si>
  <si>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</si>
  <si>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</si>
  <si>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</si>
  <si>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</si>
  <si>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</si>
  <si>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</si>
  <si>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</si>
  <si>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</si>
  <si>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</si>
  <si>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</si>
  <si>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</si>
  <si>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</si>
  <si>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</si>
  <si>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</si>
  <si>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</si>
  <si>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</si>
  <si>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</si>
  <si>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</si>
  <si>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</si>
  <si>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</si>
  <si>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</si>
  <si>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</si>
  <si>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</si>
  <si>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</si>
  <si>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</si>
  <si>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</si>
  <si>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</si>
  <si>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</si>
  <si>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</si>
  <si>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</si>
  <si>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</si>
  <si>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</si>
  <si>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</si>
  <si>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</si>
  <si>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</si>
  <si>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</si>
  <si>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</si>
  <si>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</si>
  <si>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</si>
  <si>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</si>
  <si>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</si>
  <si>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</si>
  <si>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</si>
  <si>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</si>
  <si>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</si>
  <si>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</si>
  <si>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</si>
  <si>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</si>
  <si>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</si>
  <si>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</si>
  <si>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</si>
  <si>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</si>
  <si>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</si>
  <si>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</si>
  <si>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</si>
  <si>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</si>
  <si>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</si>
  <si>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</si>
  <si>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</si>
  <si>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</si>
  <si>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</si>
  <si>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</si>
  <si>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</si>
  <si>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</si>
  <si>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</si>
  <si>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</si>
  <si>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</si>
  <si>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</si>
  <si>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</si>
  <si>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</si>
  <si>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</si>
  <si>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</si>
  <si>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</si>
  <si>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</si>
  <si>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</si>
  <si>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</si>
  <si>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</si>
  <si>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</si>
  <si>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</si>
  <si>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</si>
  <si>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</si>
  <si>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</si>
  <si>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</si>
  <si>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</si>
  <si>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</si>
  <si>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</si>
  <si>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</si>
  <si>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</si>
  <si>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</si>
  <si>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</si>
  <si>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</si>
  <si>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</si>
  <si>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</si>
  <si>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</si>
  <si>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</si>
  <si>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</si>
  <si>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</si>
  <si>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</si>
  <si>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</si>
  <si>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</si>
  <si>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</si>
  <si>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</si>
  <si>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</si>
  <si>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</si>
  <si>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</si>
  <si>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</si>
  <si>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</si>
  <si>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</si>
  <si>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</si>
  <si>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</si>
  <si>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</si>
  <si>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</si>
  <si>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</si>
  <si>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</si>
  <si>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</si>
  <si>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</si>
  <si>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</si>
  <si>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</si>
  <si>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</si>
  <si>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</si>
  <si>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</si>
  <si>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</si>
  <si>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</si>
  <si>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</si>
  <si>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</si>
  <si>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</si>
  <si>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</si>
  <si>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</si>
  <si>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</si>
  <si>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</si>
  <si>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</si>
  <si>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</si>
  <si>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</si>
  <si>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</si>
  <si>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</si>
  <si>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</si>
  <si>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</si>
  <si>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</si>
  <si>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</si>
  <si>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</si>
  <si>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</si>
  <si>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</si>
  <si>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</si>
  <si>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</si>
  <si>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</si>
  <si>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</si>
  <si>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</si>
  <si>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</si>
  <si>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</si>
  <si>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</si>
  <si>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</si>
  <si>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</si>
  <si>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</si>
  <si>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</si>
  <si>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</si>
  <si>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</si>
  <si>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</si>
  <si>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</si>
  <si>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</si>
  <si>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</si>
  <si>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</si>
  <si>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</si>
  <si>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</si>
  <si>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</si>
  <si>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</si>
  <si>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</si>
  <si>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</si>
  <si>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</si>
  <si>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</si>
  <si>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</si>
  <si>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</si>
  <si>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</si>
  <si>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</si>
  <si>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</si>
  <si>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</si>
  <si>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</si>
  <si>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</si>
  <si>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</si>
  <si>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</si>
  <si>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</si>
  <si>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</si>
  <si>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</si>
  <si>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</si>
  <si>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</si>
  <si>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</si>
  <si>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</si>
  <si>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</si>
  <si>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</si>
  <si>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</si>
  <si>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</si>
  <si>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</si>
  <si>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</si>
  <si>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</si>
  <si>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</si>
  <si>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</si>
  <si>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</si>
  <si>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</si>
  <si>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</si>
  <si>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</si>
  <si>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</si>
  <si>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</si>
  <si>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</si>
  <si>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</si>
  <si>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</si>
  <si>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</si>
  <si>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</si>
  <si>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</si>
  <si>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</si>
  <si>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</si>
  <si>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</si>
  <si>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</si>
  <si>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</si>
  <si>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</si>
  <si>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</si>
  <si>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</si>
  <si>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</si>
  <si>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</si>
  <si>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</si>
  <si>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</si>
  <si>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</si>
  <si>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</si>
  <si>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</si>
  <si>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</si>
  <si>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</si>
  <si>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</si>
  <si>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</si>
  <si>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</si>
  <si>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</si>
  <si>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</si>
  <si>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</si>
  <si>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</si>
  <si>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</si>
  <si>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</si>
  <si>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</si>
  <si>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</si>
  <si>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</si>
  <si>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</si>
  <si>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</si>
  <si>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</si>
  <si>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</si>
  <si>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</si>
  <si>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</si>
  <si>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</si>
  <si>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</si>
  <si>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</si>
  <si>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</si>
  <si>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</si>
  <si>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</si>
  <si>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</si>
  <si>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</si>
  <si>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</si>
  <si>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</si>
  <si>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</si>
  <si>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</si>
  <si>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</si>
  <si>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</si>
  <si>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</si>
  <si>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</si>
  <si>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</si>
  <si>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</si>
  <si>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</si>
  <si>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</si>
  <si>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</si>
  <si>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</si>
  <si>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</si>
  <si>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</si>
  <si>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</si>
  <si>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</si>
  <si>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</si>
  <si>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</si>
  <si>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</si>
  <si>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</si>
  <si>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</si>
  <si>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</si>
  <si>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</si>
  <si>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</si>
  <si>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</si>
  <si>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</si>
  <si>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</si>
  <si>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</si>
  <si>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</si>
  <si>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</si>
  <si>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</si>
  <si>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</si>
  <si>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</si>
  <si>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</si>
  <si>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</si>
  <si>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</si>
  <si>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</si>
  <si>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</si>
  <si>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</si>
  <si>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</si>
  <si>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</si>
  <si>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</si>
  <si>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</si>
  <si>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</si>
  <si>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</si>
  <si>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</si>
  <si>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</si>
  <si>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</si>
  <si>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</si>
  <si>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</si>
  <si>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</si>
  <si>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</si>
  <si>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</si>
  <si>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</si>
  <si>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</si>
  <si>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</si>
  <si>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</si>
  <si>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</si>
  <si>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</si>
  <si>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</si>
  <si>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</si>
  <si>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</si>
  <si>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</si>
  <si>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</si>
  <si>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</si>
  <si>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</si>
  <si>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</si>
  <si>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</si>
  <si>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</si>
  <si>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</si>
  <si>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</si>
  <si>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</si>
  <si>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</si>
  <si>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</si>
  <si>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</si>
  <si>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</si>
  <si>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</si>
  <si>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</si>
  <si>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</si>
  <si>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</si>
  <si>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</si>
  <si>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</si>
  <si>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</si>
  <si>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</si>
  <si>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</si>
  <si>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</si>
  <si>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</si>
  <si>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</si>
  <si>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</si>
  <si>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</si>
  <si>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</si>
  <si>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</si>
  <si>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</si>
  <si>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</si>
  <si>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</si>
  <si>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</si>
  <si>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</si>
  <si>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</si>
  <si>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</si>
  <si>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</si>
  <si>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</si>
  <si>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</si>
  <si>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</si>
  <si>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</si>
  <si>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</si>
  <si>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</si>
  <si>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</si>
  <si>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</si>
  <si>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</si>
  <si>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</si>
  <si>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</si>
  <si>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</si>
  <si>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</si>
  <si>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</si>
  <si>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</si>
  <si>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</si>
  <si>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</si>
  <si>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</si>
  <si>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</si>
  <si>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</si>
  <si>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</si>
  <si>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</si>
  <si>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</si>
  <si>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</si>
  <si>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</si>
  <si>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</si>
  <si>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</si>
  <si>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</si>
  <si>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</si>
  <si>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</si>
  <si>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</si>
  <si>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</si>
  <si>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</si>
  <si>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</si>
  <si>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</si>
  <si>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</si>
  <si>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</si>
  <si>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</si>
  <si>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</si>
  <si>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</si>
  <si>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</si>
  <si>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</si>
  <si>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</si>
  <si>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</si>
  <si>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</si>
  <si>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</si>
  <si>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</si>
  <si>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</si>
  <si>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</si>
  <si>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</si>
  <si>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</si>
  <si>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</si>
  <si>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</si>
  <si>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</si>
  <si>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</si>
  <si>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</si>
  <si>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</si>
  <si>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</si>
  <si>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</si>
  <si>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</si>
  <si>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</si>
  <si>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</si>
  <si>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</si>
  <si>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</si>
  <si>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</si>
  <si>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</si>
  <si>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</si>
  <si>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</si>
  <si>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</si>
  <si>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</si>
  <si>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</si>
  <si>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</si>
  <si>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</si>
  <si>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</si>
  <si>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</si>
  <si>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</si>
  <si>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</si>
  <si>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</si>
  <si>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</si>
  <si>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</si>
  <si>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</si>
  <si>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</si>
  <si>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</si>
  <si>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</si>
  <si>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</si>
  <si>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</si>
  <si>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</si>
  <si>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</si>
  <si>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</si>
  <si>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</si>
  <si>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</si>
  <si>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</si>
  <si>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</si>
  <si>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</si>
  <si>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</si>
  <si>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</si>
  <si>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</si>
  <si>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</si>
  <si>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</si>
  <si>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</si>
  <si>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</si>
  <si>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</si>
  <si>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</si>
  <si>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</si>
  <si>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</si>
  <si>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</si>
  <si>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</si>
  <si>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</si>
  <si>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</si>
  <si>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</si>
  <si>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</si>
  <si>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</si>
  <si>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</si>
  <si>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</si>
  <si>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</si>
  <si>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</si>
  <si>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</si>
  <si>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</si>
  <si>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</si>
  <si>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</si>
  <si>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</si>
  <si>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</si>
  <si>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</si>
  <si>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</si>
  <si>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</si>
  <si>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</si>
  <si>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</si>
  <si>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</si>
  <si>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</si>
  <si>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</si>
  <si>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</si>
  <si>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</si>
  <si>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</si>
  <si>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</si>
  <si>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</si>
  <si>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</si>
  <si>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</si>
  <si>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</si>
  <si>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</si>
  <si>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</si>
  <si>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</si>
  <si>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</si>
  <si>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</si>
  <si>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</si>
  <si>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</si>
  <si>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</si>
  <si>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</si>
  <si>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</si>
  <si>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</si>
  <si>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</si>
  <si>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</si>
  <si>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</si>
  <si>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</si>
  <si>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</si>
  <si>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</si>
  <si>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</si>
  <si>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</si>
  <si>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</si>
  <si>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</si>
  <si>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</si>
  <si>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</si>
  <si>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</si>
  <si>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</si>
  <si>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</si>
  <si>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</si>
  <si>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</si>
  <si>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</si>
  <si>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</si>
  <si>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</si>
  <si>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</si>
  <si>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</si>
  <si>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</si>
  <si>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</si>
  <si>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</si>
  <si>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</si>
  <si>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</si>
  <si>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</si>
  <si>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</si>
  <si>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</si>
  <si>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</si>
  <si>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</si>
  <si>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</si>
  <si>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</si>
  <si>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</si>
  <si>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</si>
  <si>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</si>
  <si>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</si>
  <si>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</si>
  <si>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</si>
  <si>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</si>
  <si>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</si>
  <si>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</si>
  <si>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</si>
  <si>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</si>
  <si>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</si>
  <si>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</si>
  <si>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</si>
  <si>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</si>
  <si>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</si>
  <si>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</si>
  <si>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</si>
  <si>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</si>
  <si>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</si>
  <si>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</si>
  <si>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</si>
  <si>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</si>
  <si>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</si>
  <si>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</si>
  <si>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</si>
  <si>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</si>
  <si>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</si>
  <si>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</si>
  <si>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</si>
  <si>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</si>
  <si>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</si>
  <si>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</si>
  <si>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</si>
  <si>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</si>
  <si>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</si>
  <si>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</si>
  <si>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</si>
  <si>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</si>
  <si>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</si>
  <si>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</si>
  <si>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</si>
  <si>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</si>
  <si>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</si>
  <si>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</si>
  <si>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</si>
  <si>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</si>
  <si>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</si>
  <si>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</si>
  <si>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</si>
  <si>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</si>
  <si>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</si>
  <si>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</si>
  <si>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</si>
  <si>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</si>
  <si>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</si>
  <si>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</si>
  <si>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</si>
  <si>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</si>
  <si>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</si>
  <si>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</si>
  <si>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</si>
  <si>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</si>
  <si>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</si>
  <si>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</si>
  <si>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</si>
  <si>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</si>
  <si>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</si>
  <si>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</si>
  <si>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</si>
  <si>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</si>
  <si>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</si>
  <si>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</si>
  <si>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</si>
  <si>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</si>
  <si>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</si>
  <si>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</si>
  <si>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</si>
  <si>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</si>
  <si>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</si>
  <si>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</si>
  <si>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</si>
  <si>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</si>
  <si>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</si>
  <si>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</si>
  <si>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</si>
  <si>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</si>
  <si>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</si>
  <si>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</si>
  <si>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</si>
  <si>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</si>
  <si>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</si>
  <si>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</si>
  <si>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</si>
  <si>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</si>
  <si>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</si>
  <si>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</si>
  <si>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</si>
  <si>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</si>
  <si>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</si>
  <si>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</si>
  <si>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</si>
  <si>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</si>
  <si>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</si>
  <si>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</si>
  <si>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</si>
  <si>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</si>
  <si>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</si>
  <si>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</si>
  <si>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</si>
  <si>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</si>
  <si>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</si>
  <si>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</si>
  <si>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</si>
  <si>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</si>
  <si>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</si>
  <si>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</si>
  <si>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</si>
  <si>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</si>
  <si>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</si>
  <si>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</si>
  <si>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</si>
  <si>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</si>
  <si>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</si>
  <si>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</si>
  <si>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</si>
  <si>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</si>
  <si>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</si>
  <si>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</si>
  <si>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</si>
  <si>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</si>
  <si>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</si>
  <si>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</si>
  <si>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</si>
  <si>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</si>
  <si>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</si>
  <si>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</si>
  <si>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</si>
  <si>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</si>
  <si>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</si>
  <si>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</si>
  <si>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</si>
  <si>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</si>
  <si>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</si>
  <si>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</si>
  <si>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</si>
  <si>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</si>
  <si>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</si>
  <si>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</si>
  <si>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</si>
  <si>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</si>
  <si>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</si>
  <si>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</si>
  <si>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</si>
  <si>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</si>
  <si>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</si>
  <si>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</si>
  <si>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</si>
  <si>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</si>
  <si>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</si>
  <si>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</si>
  <si>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</si>
  <si>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</si>
  <si>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</si>
  <si>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</si>
  <si>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</si>
  <si>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</si>
  <si>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</si>
  <si>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</si>
  <si>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</si>
  <si>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</si>
  <si>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</si>
  <si>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</si>
  <si>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</si>
  <si>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</si>
  <si>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</si>
  <si>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</si>
  <si>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</si>
  <si>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</si>
  <si>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</si>
  <si>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</si>
  <si>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</si>
  <si>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</si>
  <si>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</si>
  <si>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</si>
  <si>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</si>
  <si>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</si>
  <si>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</si>
  <si>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</si>
  <si>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</si>
  <si>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</si>
  <si>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</si>
  <si>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</si>
  <si>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</si>
  <si>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</si>
  <si>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</si>
  <si>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</si>
  <si>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</si>
  <si>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</si>
  <si>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</si>
  <si>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</si>
  <si>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</si>
  <si>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</si>
  <si>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</si>
  <si>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</si>
  <si>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</si>
  <si>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</si>
  <si>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</si>
  <si>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</si>
  <si>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</si>
  <si>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</si>
  <si>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</si>
  <si>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</si>
  <si>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</si>
  <si>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</si>
  <si>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</si>
  <si>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</si>
  <si>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</si>
  <si>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</si>
  <si>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</si>
  <si>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</si>
  <si>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</si>
  <si>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</si>
  <si>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</si>
  <si>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</si>
  <si>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</si>
  <si>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</si>
  <si>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</si>
  <si>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</si>
  <si>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</si>
  <si>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</si>
  <si>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</si>
  <si>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</si>
  <si>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</si>
  <si>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</si>
  <si>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</si>
  <si>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</si>
  <si>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</si>
  <si>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</si>
  <si>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</si>
  <si>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</si>
  <si>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</si>
  <si>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</si>
  <si>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</si>
  <si>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</si>
  <si>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</si>
  <si>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</si>
  <si>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</si>
  <si>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</si>
  <si>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</si>
  <si>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</si>
  <si>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</si>
  <si>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</si>
  <si>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</si>
  <si>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</si>
  <si>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</si>
  <si>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</si>
  <si>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</si>
  <si>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</si>
  <si>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</si>
  <si>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</si>
  <si>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</si>
  <si>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</si>
  <si>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</si>
  <si>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</si>
  <si>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</si>
  <si>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</si>
  <si>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</si>
  <si>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</si>
  <si>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</si>
  <si>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</si>
  <si>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</si>
  <si>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</si>
  <si>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</si>
  <si>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</si>
  <si>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</si>
  <si>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</si>
  <si>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</si>
  <si>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</si>
  <si>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</si>
  <si>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</si>
  <si>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</si>
  <si>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</si>
  <si>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</si>
  <si>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</si>
  <si>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</si>
  <si>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</si>
  <si>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</si>
  <si>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</si>
  <si>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</si>
  <si>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</si>
  <si>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</si>
  <si>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</si>
  <si>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</si>
  <si>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</si>
  <si>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</si>
  <si>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</si>
  <si>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</si>
  <si>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</si>
  <si>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</si>
  <si>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</si>
  <si>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</si>
  <si>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</si>
  <si>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</si>
  <si>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</si>
  <si>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</si>
  <si>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</si>
  <si>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</si>
  <si>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</si>
  <si>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</si>
  <si>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</si>
  <si>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</si>
  <si>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</si>
  <si>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</si>
  <si>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</si>
  <si>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</si>
  <si>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</si>
  <si>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</si>
  <si>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</si>
  <si>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</si>
  <si>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</si>
  <si>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</si>
  <si>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</si>
  <si>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</si>
  <si>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</si>
  <si>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</si>
  <si>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</si>
  <si>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</si>
  <si>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</si>
  <si>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</si>
  <si>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</si>
  <si>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</si>
  <si>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</si>
  <si>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</si>
  <si>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</si>
  <si>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</si>
  <si>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</si>
  <si>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</si>
  <si>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</si>
  <si>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</si>
  <si>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</si>
  <si>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</si>
  <si>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</si>
  <si>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</si>
  <si>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</si>
  <si>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</si>
  <si>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</si>
  <si>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</si>
  <si>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</si>
  <si>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</si>
  <si>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</si>
  <si>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</si>
  <si>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</si>
  <si>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</si>
  <si>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</si>
  <si>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</si>
  <si>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</si>
  <si>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</si>
  <si>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</si>
  <si>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</si>
  <si>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</si>
  <si>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</si>
  <si>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</si>
  <si>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</si>
  <si>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</si>
  <si>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</si>
  <si>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</si>
  <si>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</si>
  <si>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</si>
  <si>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</si>
  <si>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</si>
  <si>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</si>
  <si>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</si>
  <si>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</si>
  <si>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</si>
  <si>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</si>
  <si>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</si>
  <si>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</si>
  <si>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</si>
  <si>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</si>
  <si>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</si>
  <si>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</si>
  <si>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</si>
  <si>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</si>
  <si>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</si>
  <si>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</si>
  <si>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</si>
  <si>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</si>
  <si>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</si>
  <si>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</si>
  <si>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</si>
  <si>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</si>
  <si>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</si>
  <si>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</si>
  <si>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</si>
  <si>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</si>
  <si>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</si>
  <si>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</si>
  <si>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</si>
  <si>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</si>
  <si>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</si>
  <si>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</si>
  <si>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</si>
  <si>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</si>
  <si>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</si>
  <si>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</si>
  <si>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</si>
  <si>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</si>
  <si>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</si>
  <si>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</si>
  <si>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</si>
  <si>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</si>
  <si>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</si>
  <si>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</si>
  <si>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</si>
  <si>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</si>
  <si>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</si>
  <si>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</si>
  <si>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</si>
  <si>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</si>
  <si>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</si>
  <si>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</si>
  <si>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</si>
  <si>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</si>
  <si>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</si>
  <si>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</si>
  <si>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</si>
  <si>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</si>
  <si>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</si>
  <si>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</si>
  <si>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</si>
  <si>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</si>
  <si>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</si>
  <si>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</si>
  <si>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</si>
  <si>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</si>
  <si>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</si>
  <si>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</si>
  <si>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</si>
  <si>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</si>
  <si>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</si>
  <si>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</si>
  <si>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</si>
  <si>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</si>
  <si>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</si>
  <si>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</si>
  <si>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</si>
  <si>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</si>
  <si>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</si>
  <si>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</si>
  <si>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</si>
  <si>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</si>
  <si>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</si>
  <si>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</si>
  <si>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</si>
  <si>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</si>
  <si>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</si>
  <si>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</si>
  <si>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</si>
  <si>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</si>
  <si>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</si>
  <si>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</si>
  <si>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</si>
  <si>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</si>
  <si>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</si>
  <si>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</si>
  <si>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</si>
  <si>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</si>
  <si>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</si>
  <si>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</si>
  <si>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</si>
  <si>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</si>
  <si>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</si>
  <si>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</si>
  <si>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</si>
  <si>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</si>
  <si>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</si>
  <si>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</si>
  <si>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</si>
  <si>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</si>
  <si>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</si>
  <si>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</si>
  <si>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</si>
  <si>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</si>
  <si>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</si>
  <si>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</si>
  <si>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</si>
  <si>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</si>
  <si>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</si>
  <si>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</si>
  <si>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</si>
  <si>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</si>
  <si>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</si>
  <si>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</si>
  <si>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</si>
  <si>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</si>
  <si>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</si>
  <si>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</si>
  <si>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</si>
  <si>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</si>
  <si>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</si>
  <si>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</si>
  <si>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</si>
  <si>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</si>
  <si>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</si>
  <si>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</si>
  <si>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</si>
  <si>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</si>
  <si>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</si>
  <si>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</si>
  <si>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</si>
  <si>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</si>
  <si>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</si>
  <si>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</si>
  <si>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</si>
  <si>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</si>
  <si>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</si>
  <si>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</si>
  <si>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</si>
  <si>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</si>
  <si>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</si>
  <si>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</si>
  <si>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</si>
  <si>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</si>
  <si>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</si>
  <si>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</si>
  <si>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</si>
  <si>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</si>
  <si>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</si>
  <si>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</si>
  <si>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</si>
  <si>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</si>
  <si>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</si>
  <si>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</si>
  <si>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</si>
  <si>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</si>
  <si>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</si>
  <si>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</si>
  <si>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</si>
  <si>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</si>
  <si>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</si>
  <si>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</si>
  <si>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</si>
  <si>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</si>
  <si>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</si>
  <si>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</si>
  <si>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</si>
  <si>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</si>
  <si>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</si>
  <si>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</si>
  <si>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</si>
  <si>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</si>
  <si>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</si>
  <si>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</si>
  <si>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</si>
  <si>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</si>
  <si>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</si>
  <si>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</si>
  <si>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</si>
  <si>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</si>
  <si>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</si>
  <si>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</si>
  <si>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</si>
  <si>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</si>
  <si>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</si>
  <si>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</si>
  <si>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</si>
  <si>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</si>
  <si>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</si>
  <si>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</si>
  <si>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</si>
  <si>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</si>
  <si>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</si>
  <si>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</si>
  <si>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</si>
  <si>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</si>
  <si>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</si>
  <si>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</si>
  <si>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</si>
  <si>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</si>
  <si>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</si>
  <si>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</si>
  <si>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</si>
  <si>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</si>
  <si>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</si>
  <si>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</si>
  <si>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</si>
  <si>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</si>
  <si>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</si>
  <si>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</si>
  <si>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</si>
  <si>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</si>
  <si>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</si>
  <si>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</si>
  <si>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</si>
  <si>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</si>
  <si>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</si>
  <si>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</si>
  <si>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</si>
  <si>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</si>
  <si>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</si>
  <si>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</si>
  <si>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</si>
  <si>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</si>
  <si>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</si>
  <si>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</si>
  <si>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</si>
  <si>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</si>
  <si>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</si>
  <si>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</si>
  <si>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</si>
  <si>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</si>
  <si>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</si>
  <si>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</si>
  <si>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</si>
  <si>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</si>
  <si>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</si>
  <si>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</si>
  <si>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</si>
  <si>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</si>
  <si>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</si>
  <si>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</si>
  <si>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</si>
  <si>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</si>
  <si>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</si>
  <si>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</si>
  <si>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</si>
  <si>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</si>
  <si>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</si>
  <si>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</si>
  <si>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</si>
  <si>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</si>
  <si>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</si>
  <si>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</si>
  <si>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</si>
  <si>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</si>
  <si>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</si>
  <si>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</si>
  <si>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</si>
  <si>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</si>
  <si>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</si>
  <si>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</si>
  <si>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</si>
  <si>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</si>
  <si>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</si>
  <si>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</si>
  <si>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</si>
  <si>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</si>
  <si>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</si>
  <si>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</si>
  <si>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</si>
  <si>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</si>
  <si>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</si>
  <si>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</si>
  <si>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</si>
  <si>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</si>
  <si>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</si>
  <si>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</si>
  <si>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</si>
  <si>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</si>
  <si>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</si>
  <si>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</si>
  <si>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</si>
  <si>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</si>
  <si>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</si>
  <si>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</si>
  <si>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</si>
  <si>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</si>
  <si>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</si>
  <si>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</si>
  <si>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</si>
  <si>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</si>
  <si>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</si>
  <si>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</si>
  <si>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</si>
  <si>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</si>
  <si>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</si>
  <si>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</si>
  <si>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</si>
  <si>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</si>
  <si>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</si>
  <si>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</si>
  <si>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</si>
  <si>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</si>
  <si>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</si>
  <si>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</si>
  <si>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</si>
  <si>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</si>
  <si>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</si>
  <si>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</si>
  <si>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</si>
  <si>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</si>
  <si>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</si>
  <si>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</si>
  <si>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</si>
  <si>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</si>
  <si>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</si>
  <si>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</si>
  <si>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</si>
  <si>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</si>
  <si>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</si>
  <si>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</si>
  <si>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</si>
  <si>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</si>
  <si>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</si>
  <si>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</si>
  <si>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</si>
  <si>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</si>
  <si>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</si>
  <si>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</si>
  <si>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</si>
  <si>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</si>
  <si>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</si>
  <si>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</si>
  <si>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</si>
  <si>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</si>
  <si>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</si>
  <si>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</si>
  <si>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</si>
  <si>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</si>
  <si>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</si>
  <si>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</si>
  <si>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</si>
  <si>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</si>
  <si>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</si>
  <si>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</si>
  <si>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</si>
  <si>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</si>
  <si>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</si>
  <si>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</si>
  <si>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</si>
  <si>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</si>
  <si>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</si>
  <si>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</si>
  <si>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</si>
  <si>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</si>
  <si>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</si>
  <si>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</si>
  <si>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</si>
  <si>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</si>
  <si>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</si>
  <si>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</si>
  <si>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</si>
  <si>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</si>
  <si>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</si>
  <si>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</si>
  <si>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</si>
  <si>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</si>
  <si>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</si>
  <si>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</si>
  <si>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</si>
  <si>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</si>
  <si>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</si>
  <si>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</si>
  <si>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</si>
  <si>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</si>
  <si>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</si>
  <si>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</si>
  <si>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</si>
  <si>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</si>
  <si>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</si>
  <si>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</si>
  <si>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</si>
  <si>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</si>
  <si>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</si>
  <si>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</si>
  <si>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</si>
  <si>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</si>
  <si>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</si>
  <si>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</si>
  <si>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</si>
  <si>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</si>
  <si>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</si>
  <si>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</si>
  <si>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</si>
  <si>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</si>
  <si>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</si>
  <si>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</si>
  <si>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</si>
  <si>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</si>
  <si>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</si>
  <si>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</si>
  <si>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</si>
  <si>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</si>
  <si>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</si>
  <si>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</si>
  <si>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</si>
  <si>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</si>
  <si>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</si>
  <si>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</si>
  <si>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</si>
  <si>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</si>
  <si>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</si>
  <si>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</si>
  <si>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</si>
  <si>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</si>
  <si>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</si>
  <si>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</si>
  <si>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</si>
  <si>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</si>
  <si>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</si>
  <si>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</si>
  <si>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</si>
  <si>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</si>
  <si>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</si>
  <si>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</si>
  <si>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</si>
  <si>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</si>
  <si>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</si>
  <si>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</si>
  <si>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</si>
  <si>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</si>
  <si>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</si>
  <si>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</si>
  <si>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</si>
  <si>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</si>
  <si>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</si>
  <si>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</si>
  <si>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</si>
  <si>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</si>
  <si>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</si>
  <si>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</si>
  <si>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</si>
  <si>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</si>
  <si>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</si>
  <si>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</si>
  <si>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</si>
  <si>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</si>
  <si>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</si>
  <si>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</si>
  <si>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</si>
  <si>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</si>
  <si>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</si>
  <si>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</si>
  <si>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</si>
  <si>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</si>
  <si>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</si>
  <si>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</si>
  <si>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</si>
  <si>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</si>
  <si>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</si>
  <si>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</si>
  <si>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</si>
  <si>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</si>
  <si>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</si>
  <si>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</si>
  <si>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</si>
  <si>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</si>
  <si>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</si>
  <si>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</si>
  <si>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</si>
  <si>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</si>
  <si>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</si>
  <si>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</si>
  <si>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</si>
  <si>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</si>
  <si>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</si>
  <si>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</si>
  <si>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</si>
  <si>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</si>
  <si>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</si>
  <si>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</si>
  <si>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</si>
  <si>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</si>
  <si>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</si>
  <si>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</si>
  <si>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</si>
  <si>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</si>
  <si>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</si>
  <si>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</si>
  <si>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</si>
  <si>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</si>
  <si>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</si>
  <si>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</si>
  <si>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</si>
  <si>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</si>
  <si>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</si>
  <si>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</si>
  <si>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</si>
  <si>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</si>
  <si>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</si>
  <si>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</si>
  <si>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</si>
  <si>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</si>
  <si>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</si>
  <si>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</si>
  <si>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</si>
  <si>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</si>
  <si>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</si>
  <si>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</si>
  <si>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</si>
  <si>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</si>
  <si>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</si>
  <si>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</si>
  <si>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</si>
  <si>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</si>
  <si>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</si>
  <si>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</si>
  <si>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</si>
  <si>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</si>
  <si>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</si>
  <si>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</si>
  <si>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</si>
  <si>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</si>
  <si>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</si>
  <si>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</si>
  <si>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</si>
  <si>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</si>
  <si>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</si>
  <si>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</si>
  <si>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</si>
  <si>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</si>
  <si>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</si>
  <si>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</si>
  <si>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</si>
  <si>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</si>
  <si>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</si>
  <si>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</si>
  <si>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</si>
  <si>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</si>
  <si>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</si>
  <si>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</si>
  <si>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</si>
  <si>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</si>
  <si>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</si>
  <si>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</si>
  <si>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</si>
  <si>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</si>
  <si>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</si>
  <si>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</si>
  <si>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</si>
  <si>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</si>
  <si>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</si>
  <si>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</si>
  <si>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</si>
  <si>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</si>
  <si>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</si>
  <si>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</si>
  <si>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</si>
  <si>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</si>
  <si>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</si>
  <si>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</si>
  <si>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</si>
  <si>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</si>
  <si>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</si>
  <si>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</si>
  <si>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</si>
  <si>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</si>
  <si>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</si>
  <si>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</si>
  <si>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</si>
  <si>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</si>
  <si>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</si>
  <si>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</si>
  <si>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</si>
  <si>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</si>
  <si>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</si>
  <si>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</si>
  <si>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</si>
  <si>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</si>
  <si>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</si>
  <si>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</si>
  <si>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</si>
  <si>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</si>
  <si>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</si>
  <si>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</si>
  <si>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</si>
  <si>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</si>
  <si>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</si>
  <si>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</si>
  <si>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</si>
  <si>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</si>
  <si>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</si>
  <si>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</si>
  <si>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</si>
  <si>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</si>
  <si>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</si>
  <si>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</si>
  <si>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</si>
  <si>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</si>
  <si>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</si>
  <si>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</si>
  <si>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</si>
  <si>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</si>
  <si>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</si>
  <si>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</si>
  <si>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</si>
  <si>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</si>
  <si>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</si>
  <si>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</si>
  <si>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</si>
  <si>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</si>
  <si>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</si>
  <si>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</si>
  <si>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</si>
  <si>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</si>
  <si>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</si>
  <si>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</si>
  <si>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</si>
  <si>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</si>
  <si>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</si>
  <si>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</si>
  <si>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</si>
  <si>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</si>
  <si>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</si>
  <si>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</si>
  <si>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</si>
  <si>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</si>
  <si>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</si>
  <si>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</si>
  <si>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</si>
  <si>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</si>
  <si>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</si>
  <si>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</si>
  <si>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</si>
  <si>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</si>
  <si>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</si>
  <si>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</si>
  <si>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</si>
  <si>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</si>
  <si>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</si>
  <si>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</si>
  <si>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</si>
  <si>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</si>
  <si>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</si>
  <si>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</si>
  <si>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</si>
  <si>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</si>
  <si>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</si>
  <si>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</si>
  <si>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</si>
  <si>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</si>
  <si>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</si>
  <si>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</si>
  <si>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</si>
  <si>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</si>
  <si>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</si>
  <si>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</si>
  <si>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</si>
  <si>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</si>
  <si>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</si>
  <si>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</si>
  <si>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</si>
  <si>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</si>
  <si>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</si>
  <si>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</si>
  <si>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</si>
  <si>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</si>
  <si>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</si>
  <si>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</si>
  <si>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</si>
  <si>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</si>
  <si>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</si>
  <si>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</si>
  <si>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</si>
  <si>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</si>
  <si>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</si>
  <si>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</si>
  <si>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</si>
  <si>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</si>
  <si>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</si>
  <si>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</si>
  <si>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</si>
  <si>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</si>
  <si>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</si>
  <si>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</si>
  <si>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</si>
  <si>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</si>
  <si>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</si>
  <si>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</si>
  <si>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</si>
  <si>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</si>
  <si>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</si>
  <si>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</si>
  <si>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</si>
  <si>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</si>
  <si>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</si>
  <si>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</si>
  <si>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</si>
  <si>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</si>
  <si>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</si>
  <si>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</si>
  <si>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</si>
  <si>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</si>
  <si>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</si>
  <si>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</si>
  <si>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</si>
  <si>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</si>
  <si>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</si>
  <si>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</si>
  <si>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</si>
  <si>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</si>
  <si>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</si>
  <si>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</si>
  <si>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</si>
  <si>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</si>
  <si>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</si>
  <si>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</si>
  <si>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</si>
  <si>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</si>
  <si>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</si>
  <si>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</si>
  <si>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</si>
  <si>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</si>
  <si>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</si>
  <si>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</si>
  <si>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</si>
  <si>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</si>
  <si>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</si>
  <si>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</si>
  <si>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</si>
  <si>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</si>
  <si>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</si>
  <si>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</si>
  <si>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</si>
  <si>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</si>
  <si>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</si>
  <si>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</si>
  <si>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</si>
  <si>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</si>
  <si>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</si>
  <si>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</si>
  <si>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</si>
  <si>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</si>
  <si>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</si>
  <si>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</si>
  <si>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</si>
  <si>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</si>
  <si>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</si>
  <si>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</si>
  <si>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</si>
  <si>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</si>
  <si>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</si>
  <si>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</si>
  <si>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</si>
  <si>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</si>
  <si>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</si>
  <si>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</si>
  <si>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</si>
  <si>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</si>
  <si>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</si>
  <si>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</si>
  <si>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</si>
  <si>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</si>
  <si>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</si>
  <si>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</si>
  <si>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</si>
  <si>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</si>
  <si>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</si>
  <si>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</si>
  <si>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</si>
  <si>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</si>
  <si>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</si>
  <si>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</si>
  <si>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</si>
  <si>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</si>
  <si>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</si>
  <si>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</si>
  <si>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</si>
  <si>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</si>
  <si>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</si>
  <si>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</si>
  <si>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</si>
  <si>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</si>
  <si>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</si>
  <si>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</si>
  <si>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</si>
  <si>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</si>
  <si>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</si>
  <si>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</si>
  <si>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</si>
  <si>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</si>
  <si>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</si>
  <si>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</si>
  <si>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</si>
  <si>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</si>
  <si>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</si>
  <si>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</si>
  <si>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</si>
  <si>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</si>
  <si>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</si>
  <si>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</si>
  <si>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</si>
  <si>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</si>
  <si>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</si>
  <si>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</si>
  <si>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</si>
  <si>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</si>
  <si>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</si>
  <si>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</si>
  <si>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</si>
  <si>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</si>
  <si>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</si>
  <si>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</si>
  <si>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</si>
  <si>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</si>
  <si>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</si>
  <si>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</si>
  <si>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</si>
  <si>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</si>
  <si>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</si>
  <si>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</si>
  <si>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</si>
  <si>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</si>
  <si>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</si>
  <si>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</si>
  <si>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</si>
  <si>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</si>
  <si>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</si>
  <si>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</si>
  <si>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</si>
  <si>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</si>
  <si>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</si>
  <si>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</si>
  <si>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</si>
  <si>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</si>
  <si>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</si>
  <si>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</si>
  <si>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</si>
  <si>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</si>
  <si>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</si>
  <si>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</si>
  <si>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</si>
  <si>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</si>
  <si>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</si>
  <si>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</si>
  <si>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</si>
  <si>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</si>
  <si>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</si>
  <si>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</si>
  <si>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</si>
  <si>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</si>
  <si>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</si>
  <si>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</si>
  <si>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</si>
  <si>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</si>
  <si>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</si>
  <si>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</si>
  <si>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</si>
  <si>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</si>
  <si>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</si>
  <si>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</si>
  <si>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</si>
  <si>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</si>
  <si>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</si>
  <si>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</si>
  <si>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</si>
  <si>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</si>
  <si>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</si>
  <si>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</si>
  <si>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</si>
  <si>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</si>
  <si>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</si>
  <si>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</si>
  <si>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</si>
  <si>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</si>
  <si>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</si>
  <si>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</si>
  <si>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</si>
  <si>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</si>
  <si>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</si>
  <si>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</si>
  <si>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</si>
  <si>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</si>
  <si>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</si>
  <si>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</si>
  <si>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</si>
  <si>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</si>
  <si>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</si>
  <si>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</si>
  <si>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</si>
  <si>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</si>
  <si>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</si>
  <si>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</si>
  <si>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</si>
  <si>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</si>
  <si>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</si>
  <si>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</si>
  <si>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</si>
  <si>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</si>
  <si>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</si>
  <si>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</si>
  <si>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</si>
  <si>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</si>
  <si>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</si>
  <si>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</si>
  <si>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</si>
  <si>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</si>
  <si>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</si>
  <si>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</si>
  <si>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</si>
  <si>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</si>
  <si>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</si>
  <si>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</si>
  <si>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</si>
  <si>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</si>
  <si>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</si>
  <si>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</si>
  <si>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</si>
  <si>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</si>
  <si>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</si>
  <si>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</si>
  <si>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</si>
  <si>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</si>
  <si>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</si>
  <si>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</si>
  <si>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</si>
  <si>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</si>
  <si>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</si>
  <si>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</si>
  <si>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</si>
  <si>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</si>
  <si>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</si>
  <si>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</si>
  <si>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</si>
  <si>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</si>
  <si>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</si>
  <si>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</si>
  <si>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</si>
  <si>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</si>
  <si>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</si>
  <si>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</si>
  <si>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</si>
  <si>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</si>
  <si>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</si>
  <si>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</si>
  <si>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</si>
  <si>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</si>
  <si>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</si>
  <si>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</si>
  <si>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</si>
  <si>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</si>
  <si>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</si>
  <si>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</si>
  <si>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</si>
  <si>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</si>
  <si>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</si>
  <si>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</si>
  <si>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</si>
  <si>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</si>
  <si>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</si>
  <si>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</si>
  <si>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</si>
  <si>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</si>
  <si>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</si>
  <si>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</si>
  <si>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</si>
  <si>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</si>
  <si>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</si>
  <si>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</si>
  <si>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</si>
  <si>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</si>
  <si>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</si>
  <si>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</si>
  <si>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</si>
  <si>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</si>
  <si>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</si>
  <si>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</si>
  <si>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</si>
  <si>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</si>
  <si>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</si>
  <si>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</si>
  <si>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</si>
  <si>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</si>
  <si>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</si>
  <si>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</si>
  <si>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</si>
  <si>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</si>
  <si>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</si>
  <si>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</si>
  <si>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</si>
  <si>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</si>
  <si>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</si>
  <si>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</si>
  <si>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</si>
  <si>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</si>
  <si>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</si>
  <si>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</si>
  <si>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</si>
  <si>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</si>
  <si>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</si>
  <si>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</si>
  <si>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</si>
  <si>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</si>
  <si>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</si>
  <si>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</si>
  <si>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</si>
  <si>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</si>
  <si>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</si>
  <si>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</si>
  <si>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</si>
  <si>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</si>
  <si>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</si>
  <si>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</si>
  <si>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</si>
  <si>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</si>
  <si>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</si>
  <si>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</si>
  <si>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</si>
  <si>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</si>
  <si>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</si>
  <si>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</si>
  <si>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</si>
  <si>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</si>
  <si>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</si>
  <si>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</si>
  <si>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</si>
  <si>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</si>
  <si>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</si>
  <si>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</si>
  <si>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</si>
  <si>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</si>
  <si>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</si>
  <si>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</si>
  <si>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</si>
  <si>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</si>
  <si>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</si>
  <si>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</si>
  <si>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</si>
  <si>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</si>
  <si>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</si>
  <si>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</si>
  <si>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</si>
  <si>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</si>
  <si>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</si>
  <si>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</si>
  <si>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</si>
  <si>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</si>
  <si>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</si>
  <si>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</si>
  <si>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</si>
  <si>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</si>
  <si>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</si>
  <si>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</si>
  <si>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</si>
  <si>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</si>
  <si>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</si>
  <si>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</si>
  <si>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</si>
  <si>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</si>
  <si>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</si>
  <si>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</si>
  <si>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</si>
  <si>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</si>
  <si>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</si>
  <si>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</si>
  <si>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</si>
  <si>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</si>
  <si>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</si>
  <si>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</si>
  <si>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</si>
  <si>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</si>
  <si>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</si>
  <si>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</si>
  <si>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</si>
  <si>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</si>
  <si>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</si>
  <si>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</si>
  <si>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</si>
  <si>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</si>
  <si>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</si>
  <si>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</si>
  <si>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</si>
  <si>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</si>
  <si>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</si>
  <si>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</si>
  <si>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</si>
  <si>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</si>
  <si>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</si>
  <si>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</si>
  <si>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</si>
  <si>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</si>
  <si>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</si>
  <si>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</si>
  <si>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</si>
  <si>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</si>
  <si>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</si>
  <si>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</si>
  <si>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</si>
  <si>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</si>
  <si>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</si>
  <si>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</si>
  <si>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</si>
  <si>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</si>
  <si>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</si>
  <si>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</si>
  <si>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</si>
  <si>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</si>
  <si>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</si>
  <si>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</si>
  <si>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</si>
  <si>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</si>
  <si>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</si>
  <si>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</si>
  <si>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</si>
  <si>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</si>
  <si>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</si>
  <si>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</si>
  <si>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</si>
  <si>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</si>
  <si>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</si>
  <si>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</si>
  <si>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</si>
  <si>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</si>
  <si>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</si>
  <si>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</si>
  <si>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</si>
  <si>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</si>
  <si>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</si>
  <si>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</si>
  <si>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</si>
  <si>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</si>
  <si>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</si>
  <si>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</si>
  <si>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</si>
  <si>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</si>
  <si>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</si>
  <si>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</si>
  <si>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</si>
  <si>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</si>
  <si>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</si>
  <si>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</si>
  <si>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</si>
  <si>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</si>
  <si>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</si>
  <si>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</si>
  <si>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</si>
  <si>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</si>
  <si>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</si>
  <si>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</si>
  <si>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</si>
  <si>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</si>
  <si>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</si>
  <si>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</si>
  <si>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</si>
  <si>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</si>
  <si>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</si>
  <si>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</si>
  <si>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</si>
  <si>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</si>
  <si>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</si>
  <si>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</si>
  <si>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</si>
  <si>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</si>
  <si>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</si>
  <si>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</si>
  <si>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</si>
  <si>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</si>
  <si>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</si>
  <si>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</si>
  <si>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</si>
  <si>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</si>
  <si>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</si>
  <si>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</si>
  <si>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</si>
  <si>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</si>
  <si>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</si>
  <si>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</si>
  <si>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</si>
  <si>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</si>
  <si>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</si>
  <si>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</si>
  <si>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</si>
  <si>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</si>
  <si>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</si>
  <si>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</si>
  <si>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</si>
  <si>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</si>
  <si>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</si>
  <si>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</si>
  <si>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</si>
  <si>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</si>
  <si>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</si>
  <si>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</si>
  <si>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</si>
  <si>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</si>
  <si>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</si>
  <si>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</si>
  <si>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</si>
  <si>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</si>
  <si>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</si>
  <si>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</si>
  <si>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</si>
  <si>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</si>
  <si>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</si>
  <si>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</si>
  <si>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</si>
  <si>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</si>
  <si>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</si>
  <si>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</si>
  <si>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</si>
  <si>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</si>
  <si>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</si>
  <si>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</si>
  <si>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</si>
  <si>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</si>
  <si>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</si>
  <si>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</si>
  <si>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</si>
  <si>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</si>
  <si>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</si>
  <si>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</si>
  <si>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</si>
  <si>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</si>
  <si>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</si>
  <si>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</si>
  <si>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</si>
  <si>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</si>
  <si>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</si>
  <si>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</si>
  <si>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</si>
  <si>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</si>
  <si>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</si>
  <si>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</si>
  <si>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</si>
  <si>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</si>
  <si>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</si>
  <si>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</si>
  <si>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</si>
  <si>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</si>
  <si>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</si>
  <si>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</si>
  <si>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</si>
  <si>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</si>
  <si>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</si>
  <si>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</si>
  <si>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</si>
  <si>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</si>
  <si>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</si>
  <si>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</si>
  <si>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</si>
  <si>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</si>
  <si>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</si>
  <si>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</si>
  <si>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</si>
  <si>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</si>
  <si>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</si>
  <si>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</si>
  <si>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</si>
  <si>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</si>
  <si>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</si>
  <si>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</si>
  <si>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</si>
  <si>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</si>
  <si>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</si>
  <si>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</si>
  <si>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</si>
  <si>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</si>
  <si>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</si>
  <si>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</si>
  <si>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</si>
  <si>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</si>
  <si>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</si>
  <si>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</si>
  <si>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</si>
  <si>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</si>
  <si>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</si>
  <si>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</si>
  <si>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</si>
  <si>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</si>
  <si>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</si>
  <si>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</si>
  <si>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</si>
  <si>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</si>
  <si>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</si>
  <si>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</si>
  <si>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</si>
  <si>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</si>
  <si>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</si>
  <si>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</si>
  <si>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</si>
  <si>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</si>
  <si>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</si>
  <si>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</si>
  <si>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</si>
  <si>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</si>
  <si>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</si>
  <si>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</si>
  <si>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</si>
  <si>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</si>
  <si>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</si>
  <si>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</si>
  <si>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</si>
  <si>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</si>
  <si>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</si>
  <si>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</si>
  <si>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</si>
  <si>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</si>
  <si>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</si>
  <si>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</si>
  <si>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</si>
  <si>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</si>
  <si>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</si>
  <si>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</si>
  <si>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</si>
  <si>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</si>
  <si>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</si>
  <si>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</si>
  <si>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</si>
  <si>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</si>
  <si>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</si>
  <si>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</si>
  <si>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</si>
  <si>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</si>
  <si>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</si>
  <si>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</si>
  <si>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</si>
  <si>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</si>
  <si>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</si>
  <si>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</si>
  <si>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</si>
  <si>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</si>
  <si>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</si>
  <si>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</si>
  <si>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</si>
  <si>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</si>
  <si>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</si>
  <si>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</si>
  <si>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</si>
  <si>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</si>
  <si>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</si>
  <si>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</si>
  <si>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</si>
  <si>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</si>
  <si>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</si>
  <si>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</si>
  <si>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</si>
  <si>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</si>
  <si>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</si>
  <si>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</si>
  <si>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</si>
  <si>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</si>
  <si>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</si>
  <si>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</si>
  <si>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</si>
  <si>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</si>
  <si>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</si>
  <si>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</si>
  <si>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</si>
  <si>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</si>
  <si>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</si>
  <si>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</si>
  <si>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</si>
  <si>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</si>
  <si>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</si>
  <si>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</si>
  <si>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</si>
  <si>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</si>
  <si>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</si>
  <si>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</si>
  <si>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</si>
  <si>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</si>
  <si>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</si>
  <si>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</si>
  <si>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</si>
  <si>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</si>
  <si>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</si>
  <si>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</si>
  <si>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</si>
  <si>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</si>
  <si>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</si>
  <si>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</si>
  <si>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</si>
  <si>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</si>
  <si>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</si>
  <si>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</si>
  <si>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</si>
  <si>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</si>
  <si>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</si>
  <si>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</si>
  <si>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</si>
  <si>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</si>
  <si>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</si>
  <si>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</si>
  <si>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</si>
  <si>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</si>
  <si>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</si>
  <si>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</si>
  <si>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</si>
  <si>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</si>
  <si>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</si>
  <si>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</si>
  <si>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</si>
  <si>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</si>
  <si>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</si>
  <si>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</si>
  <si>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</si>
  <si>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</si>
  <si>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</si>
  <si>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</si>
  <si>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</si>
  <si>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</si>
  <si>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</si>
  <si>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</si>
  <si>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</si>
  <si>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</si>
  <si>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</si>
  <si>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</si>
  <si>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</si>
  <si>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</si>
  <si>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</si>
  <si>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</si>
  <si>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</si>
  <si>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</si>
  <si>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</si>
  <si>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</si>
  <si>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</si>
  <si>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</si>
  <si>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</si>
  <si>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</si>
  <si>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</si>
  <si>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</si>
  <si>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</si>
  <si>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</si>
  <si>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</si>
  <si>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</si>
  <si>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</si>
  <si>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</si>
  <si>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</si>
  <si>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</si>
  <si>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</si>
  <si>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</si>
  <si>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</si>
  <si>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</si>
  <si>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</si>
  <si>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</si>
  <si>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</si>
  <si>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</si>
  <si>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</si>
  <si>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</si>
  <si>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</si>
  <si>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</si>
  <si>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</si>
  <si>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</si>
  <si>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</si>
  <si>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</si>
  <si>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</si>
  <si>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</si>
  <si>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</si>
  <si>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</si>
  <si>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</si>
  <si>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</si>
  <si>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</si>
  <si>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</si>
  <si>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</si>
  <si>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</si>
  <si>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</si>
  <si>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</si>
  <si>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</si>
  <si>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</si>
  <si>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</si>
  <si>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</si>
  <si>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</si>
  <si>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</si>
  <si>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</si>
  <si>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</si>
  <si>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</si>
  <si>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</si>
  <si>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</si>
  <si>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</si>
  <si>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</si>
  <si>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</si>
  <si>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</si>
  <si>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</si>
  <si>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</si>
  <si>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</si>
  <si>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</si>
  <si>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</si>
  <si>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</si>
  <si>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</si>
  <si>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</si>
  <si>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</si>
  <si>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</si>
  <si>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</si>
  <si>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</si>
  <si>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</si>
  <si>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</si>
  <si>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</si>
  <si>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</si>
  <si>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</si>
  <si>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</si>
  <si>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</si>
  <si>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</si>
  <si>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</si>
  <si>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</si>
  <si>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</si>
  <si>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</si>
  <si>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</si>
  <si>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</si>
  <si>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</si>
  <si>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</si>
  <si>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</si>
  <si>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</si>
  <si>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</si>
  <si>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</si>
  <si>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</si>
  <si>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</si>
  <si>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</si>
  <si>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</si>
  <si>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</si>
  <si>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</si>
  <si>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</si>
  <si>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</si>
  <si>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</si>
  <si>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</si>
  <si>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</si>
  <si>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</si>
  <si>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</si>
  <si>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</si>
  <si>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</si>
  <si>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</si>
  <si>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</si>
  <si>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</si>
  <si>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</si>
  <si>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</si>
  <si>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</si>
  <si>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</si>
  <si>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</si>
  <si>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</si>
  <si>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</si>
  <si>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</si>
  <si>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</si>
  <si>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</si>
  <si>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</si>
  <si>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</si>
  <si>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</si>
  <si>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</si>
  <si>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</si>
  <si>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</si>
  <si>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</si>
  <si>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</si>
  <si>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</si>
  <si>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</si>
  <si>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</si>
  <si>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</si>
  <si>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</si>
  <si>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</si>
  <si>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</si>
  <si>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</si>
  <si>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</si>
  <si>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</si>
  <si>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</si>
  <si>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</si>
  <si>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</si>
  <si>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</si>
  <si>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</si>
  <si>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</si>
  <si>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</si>
  <si>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</si>
  <si>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</si>
  <si>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</si>
  <si>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</si>
  <si>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</si>
  <si>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</si>
  <si>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</si>
  <si>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</si>
  <si>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</si>
  <si>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</si>
  <si>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</si>
  <si>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</si>
  <si>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</si>
  <si>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</si>
  <si>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</si>
  <si>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</si>
  <si>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</si>
  <si>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</si>
  <si>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</si>
  <si>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</si>
  <si>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</si>
  <si>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</si>
  <si>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</si>
  <si>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</si>
  <si>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</si>
  <si>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</si>
  <si>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</si>
  <si>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</si>
  <si>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</si>
  <si>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</si>
  <si>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</si>
  <si>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</si>
  <si>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</si>
  <si>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</si>
  <si>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</si>
  <si>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</si>
  <si>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</si>
  <si>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</si>
  <si>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</si>
  <si>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</si>
  <si>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</si>
  <si>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</si>
  <si>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</si>
  <si>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</si>
  <si>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</si>
  <si>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</si>
  <si>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</si>
  <si>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</si>
  <si>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</si>
  <si>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</si>
  <si>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</si>
  <si>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</si>
  <si>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</si>
  <si>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</si>
  <si>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</si>
  <si>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</si>
  <si>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</si>
  <si>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</si>
  <si>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</si>
  <si>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</si>
  <si>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</si>
  <si>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</si>
  <si>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</si>
  <si>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</si>
  <si>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</si>
  <si>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</si>
  <si>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</si>
  <si>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</si>
  <si>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</si>
  <si>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</si>
  <si>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</si>
  <si>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</si>
  <si>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</si>
  <si>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</si>
  <si>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</si>
  <si>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</si>
  <si>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</si>
  <si>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</si>
  <si>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</si>
  <si>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</si>
  <si>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</si>
  <si>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</si>
  <si>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</si>
  <si>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</si>
  <si>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</si>
  <si>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</si>
  <si>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</si>
  <si>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</si>
  <si>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</si>
  <si>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</si>
  <si>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</si>
  <si>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</si>
  <si>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</si>
  <si>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</si>
  <si>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</si>
  <si>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</si>
  <si>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</si>
  <si>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</si>
  <si>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</si>
  <si>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</si>
  <si>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</si>
  <si>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</si>
  <si>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</si>
  <si>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</si>
  <si>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</si>
  <si>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</si>
  <si>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</si>
  <si>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</si>
  <si>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</si>
  <si>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</si>
  <si>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</si>
  <si>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</si>
  <si>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</si>
  <si>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</si>
  <si>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</si>
  <si>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</si>
  <si>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</si>
  <si>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</si>
  <si>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</si>
  <si>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</si>
  <si>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</si>
  <si>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</si>
  <si>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</si>
  <si>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</si>
  <si>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</si>
  <si>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</si>
  <si>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</si>
  <si>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</si>
  <si>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</si>
  <si>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</si>
  <si>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</si>
  <si>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</si>
  <si>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</si>
  <si>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</si>
  <si>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</si>
  <si>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</si>
  <si>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</si>
  <si>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</si>
  <si>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</si>
  <si>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</si>
  <si>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</si>
  <si>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</si>
  <si>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</si>
  <si>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</si>
  <si>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</si>
  <si>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</si>
  <si>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</si>
  <si>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</si>
  <si>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</si>
  <si>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</si>
  <si>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</si>
  <si>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</si>
  <si>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</si>
  <si>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</si>
  <si>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</si>
  <si>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</si>
  <si>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</si>
  <si>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</si>
  <si>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</si>
  <si>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</si>
  <si>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</si>
  <si>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</si>
  <si>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</si>
  <si>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</si>
  <si>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</si>
  <si>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</si>
  <si>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</si>
  <si>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</si>
  <si>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</si>
  <si>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</si>
  <si>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</si>
  <si>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</si>
  <si>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</si>
  <si>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</si>
  <si>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</si>
  <si>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</si>
  <si>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</si>
  <si>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</si>
  <si>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</si>
  <si>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</si>
  <si>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</si>
  <si>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</si>
  <si>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</si>
  <si>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</si>
  <si>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</si>
  <si>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</si>
  <si>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</si>
  <si>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</si>
  <si>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</si>
  <si>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</si>
  <si>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</si>
  <si>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</si>
  <si>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</si>
  <si>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</si>
  <si>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</si>
  <si>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</si>
  <si>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</si>
  <si>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</si>
  <si>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</si>
  <si>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</si>
  <si>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</si>
  <si>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</si>
  <si>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</si>
  <si>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</si>
  <si>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</si>
  <si>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</si>
  <si>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</si>
  <si>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</si>
  <si>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</si>
  <si>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</si>
  <si>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</si>
  <si>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</si>
  <si>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</si>
  <si>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</si>
  <si>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</si>
  <si>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</si>
  <si>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</si>
  <si>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</si>
  <si>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</si>
  <si>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</si>
  <si>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</si>
  <si>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</si>
  <si>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</si>
  <si>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</si>
  <si>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</si>
  <si>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</si>
  <si>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</si>
  <si>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</si>
  <si>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</si>
  <si>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</si>
  <si>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</si>
  <si>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</si>
  <si>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</si>
  <si>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</si>
  <si>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</si>
  <si>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</si>
  <si>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</si>
  <si>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</si>
  <si>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</si>
  <si>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</si>
  <si>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</si>
  <si>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</si>
  <si>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</si>
  <si>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</si>
  <si>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</si>
  <si>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</si>
  <si>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</si>
  <si>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</si>
  <si>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</si>
  <si>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</si>
  <si>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</si>
  <si>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</si>
  <si>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</si>
  <si>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</si>
  <si>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</si>
  <si>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</si>
  <si>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</si>
  <si>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</si>
  <si>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</si>
  <si>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</si>
  <si>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</si>
  <si>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</si>
  <si>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</si>
  <si>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</si>
  <si>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</si>
  <si>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</si>
  <si>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</si>
  <si>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</si>
  <si>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</si>
  <si>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</si>
  <si>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</si>
  <si>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</si>
  <si>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</si>
  <si>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</si>
  <si>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</si>
  <si>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</si>
  <si>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</si>
  <si>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</si>
  <si>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</si>
  <si>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</si>
  <si>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</si>
  <si>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</si>
  <si>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</si>
  <si>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</si>
  <si>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</si>
  <si>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</si>
  <si>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</si>
  <si>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</si>
  <si>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</si>
  <si>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</si>
  <si>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</si>
  <si>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</si>
  <si>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</si>
  <si>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</si>
  <si>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</si>
  <si>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</si>
  <si>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</si>
  <si>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</si>
  <si>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</si>
  <si>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</si>
  <si>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</si>
  <si>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</si>
  <si>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</si>
  <si>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</si>
  <si>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</si>
  <si>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</si>
  <si>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</si>
  <si>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</si>
  <si>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</si>
  <si>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</si>
  <si>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</si>
  <si>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</si>
  <si>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</si>
  <si>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</si>
  <si>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</si>
  <si>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</si>
  <si>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</si>
  <si>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</si>
  <si>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</si>
  <si>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</si>
  <si>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</si>
  <si>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</si>
  <si>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</si>
  <si>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</si>
  <si>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</si>
  <si>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</si>
  <si>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</si>
  <si>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</si>
  <si>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</si>
  <si>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</si>
  <si>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</si>
  <si>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</si>
  <si>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</si>
  <si>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</si>
  <si>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</si>
  <si>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</si>
  <si>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</si>
  <si>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</si>
  <si>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</si>
  <si>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</si>
  <si>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</si>
  <si>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</si>
  <si>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</si>
  <si>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</si>
  <si>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</si>
  <si>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</si>
  <si>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</si>
  <si>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</si>
  <si>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</si>
  <si>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</si>
  <si>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</si>
  <si>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</si>
  <si>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</si>
  <si>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</si>
  <si>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</si>
  <si>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</si>
  <si>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</si>
  <si>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</si>
  <si>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</si>
  <si>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</si>
  <si>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</si>
  <si>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</si>
  <si>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</si>
  <si>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</si>
  <si>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</si>
  <si>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</si>
  <si>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</si>
  <si>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</si>
  <si>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</si>
  <si>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</si>
  <si>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</si>
  <si>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</si>
  <si>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</si>
  <si>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</si>
  <si>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</si>
  <si>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</si>
  <si>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</si>
  <si>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</si>
  <si>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</si>
  <si>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</si>
  <si>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</si>
  <si>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</si>
  <si>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</si>
  <si>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</si>
  <si>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</si>
  <si>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</si>
  <si>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</si>
  <si>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</si>
  <si>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</si>
  <si>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</si>
  <si>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</si>
  <si>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</si>
  <si>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</si>
  <si>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</si>
  <si>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</si>
  <si>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</si>
  <si>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</si>
  <si>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</si>
  <si>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</si>
  <si>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</si>
  <si>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</si>
  <si>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</si>
  <si>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</si>
  <si>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</si>
  <si>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</si>
  <si>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</si>
  <si>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</si>
  <si>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</si>
  <si>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</si>
  <si>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</si>
  <si>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</si>
  <si>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</si>
  <si>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</si>
  <si>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</si>
  <si>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</si>
  <si>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</si>
  <si>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</si>
  <si>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</si>
  <si>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</si>
  <si>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</si>
  <si>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</si>
  <si>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</si>
  <si>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</si>
  <si>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</si>
  <si>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</si>
  <si>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</si>
  <si>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</si>
  <si>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</si>
  <si>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</si>
  <si>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</si>
  <si>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</si>
  <si>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</si>
  <si>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</si>
  <si>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</si>
  <si>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</si>
  <si>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</si>
  <si>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</si>
  <si>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</si>
  <si>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</si>
  <si>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</si>
  <si>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</si>
  <si>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</si>
  <si>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</si>
  <si>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</si>
  <si>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</si>
  <si>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</si>
  <si>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</si>
  <si>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</si>
  <si>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</si>
  <si>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</si>
  <si>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</si>
  <si>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</si>
  <si>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</si>
  <si>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</si>
  <si>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</si>
  <si>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</si>
  <si>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</si>
  <si>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</si>
  <si>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</si>
  <si>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</si>
  <si>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</si>
  <si>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</si>
  <si>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</si>
  <si>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</si>
  <si>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</si>
  <si>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</si>
  <si>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</si>
  <si>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</si>
  <si>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</si>
  <si>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</si>
  <si>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</si>
  <si>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</si>
  <si>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</si>
  <si>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</si>
  <si>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</si>
  <si>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</si>
  <si>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</si>
  <si>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</si>
  <si>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</si>
  <si>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</si>
  <si>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</si>
  <si>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</si>
  <si>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</si>
  <si>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</si>
  <si>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</si>
  <si>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</si>
  <si>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</si>
  <si>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</si>
  <si>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</si>
  <si>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</si>
  <si>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</si>
  <si>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</si>
  <si>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</si>
  <si>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</si>
  <si>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</si>
  <si>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</si>
  <si>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</si>
  <si>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</si>
  <si>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</si>
  <si>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</si>
  <si>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</si>
  <si>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</si>
  <si>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</si>
  <si>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</si>
  <si>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</si>
  <si>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</si>
  <si>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</si>
  <si>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</si>
  <si>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</si>
  <si>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</si>
  <si>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</si>
  <si>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</si>
  <si>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</si>
  <si>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</si>
  <si>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</si>
  <si>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</si>
  <si>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</si>
  <si>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</si>
  <si>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</si>
  <si>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</si>
  <si>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</si>
  <si>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</si>
  <si>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</si>
  <si>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</si>
  <si>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</si>
  <si>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</si>
  <si>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</si>
  <si>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</si>
  <si>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</si>
  <si>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</si>
  <si>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</si>
  <si>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</si>
  <si>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</si>
  <si>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</si>
  <si>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</si>
  <si>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</si>
  <si>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</si>
  <si>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</si>
  <si>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</si>
  <si>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</si>
  <si>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</si>
  <si>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</si>
  <si>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</si>
  <si>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</si>
  <si>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</si>
  <si>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</si>
  <si>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</si>
  <si>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</si>
  <si>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</si>
  <si>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</si>
  <si>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</si>
  <si>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</si>
  <si>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</si>
  <si>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</si>
  <si>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</si>
  <si>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</si>
  <si>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</si>
  <si>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</si>
  <si>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</si>
  <si>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</si>
  <si>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</si>
  <si>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</si>
  <si>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</si>
  <si>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</si>
  <si>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</si>
  <si>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</si>
  <si>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</si>
  <si>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</si>
  <si>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</si>
  <si>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</si>
  <si>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</si>
  <si>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</si>
  <si>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</si>
  <si>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</si>
  <si>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</si>
  <si>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</si>
  <si>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</si>
  <si>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</si>
  <si>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</si>
  <si>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</si>
  <si>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</si>
  <si>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</si>
  <si>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</si>
  <si>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</si>
  <si>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</si>
  <si>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</si>
  <si>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</si>
  <si>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</si>
  <si>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</si>
  <si>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</si>
  <si>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</si>
  <si>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</si>
  <si>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</si>
  <si>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</si>
  <si>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</si>
  <si>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</si>
  <si>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</si>
  <si>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</si>
  <si>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</si>
  <si>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</si>
  <si>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</si>
  <si>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</si>
  <si>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</si>
  <si>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</si>
  <si>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</si>
  <si>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</si>
  <si>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</si>
  <si>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</si>
  <si>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</si>
  <si>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</si>
  <si>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</si>
  <si>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</si>
  <si>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</si>
  <si>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</si>
  <si>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</si>
  <si>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</si>
  <si>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</si>
  <si>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</si>
  <si>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</si>
  <si>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</si>
  <si>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</si>
  <si>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</si>
  <si>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</si>
  <si>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</si>
  <si>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</si>
  <si>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</si>
  <si>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</si>
  <si>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</si>
  <si>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</si>
  <si>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</si>
  <si>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</si>
  <si>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</si>
  <si>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</si>
  <si>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</si>
  <si>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</si>
  <si>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</si>
  <si>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</si>
  <si>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</si>
  <si>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</si>
  <si>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</si>
  <si>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</si>
  <si>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</si>
  <si>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</si>
  <si>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</si>
  <si>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</si>
  <si>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</si>
  <si>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</si>
  <si>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</si>
  <si>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</si>
  <si>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</si>
  <si>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</si>
  <si>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</si>
  <si>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</si>
  <si>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</si>
  <si>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</si>
  <si>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</si>
  <si>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</si>
  <si>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</si>
  <si>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</si>
  <si>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</si>
  <si>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</si>
  <si>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</si>
  <si>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</si>
  <si>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</si>
  <si>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</si>
  <si>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</si>
  <si>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</si>
  <si>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</si>
  <si>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</si>
  <si>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</si>
  <si>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</si>
  <si>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</si>
  <si>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</si>
  <si>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</si>
  <si>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</si>
  <si>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</si>
  <si>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</si>
  <si>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</si>
  <si>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</si>
  <si>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</si>
  <si>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</si>
  <si>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</si>
  <si>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</si>
  <si>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</si>
  <si>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</si>
  <si>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</si>
  <si>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</si>
  <si>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</si>
  <si>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</si>
  <si>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</si>
  <si>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</si>
  <si>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</si>
  <si>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</si>
  <si>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</si>
  <si>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</si>
  <si>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</si>
  <si>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</si>
  <si>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</si>
  <si>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</si>
  <si>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</si>
  <si>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</si>
  <si>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</si>
  <si>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</si>
  <si>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</si>
  <si>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</si>
  <si>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</si>
  <si>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</si>
  <si>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</si>
  <si>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</si>
  <si>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</si>
  <si>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</si>
  <si>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</si>
  <si>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</si>
  <si>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</si>
  <si>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</si>
  <si>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</si>
  <si>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</si>
  <si>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</si>
  <si>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</si>
  <si>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</si>
  <si>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</si>
  <si>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</si>
  <si>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</si>
  <si>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</si>
  <si>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</si>
  <si>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</si>
  <si>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</si>
  <si>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</si>
  <si>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</si>
  <si>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</si>
  <si>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</si>
  <si>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</si>
  <si>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</si>
  <si>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</si>
  <si>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</si>
  <si>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</si>
  <si>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</si>
  <si>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</si>
  <si>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</si>
  <si>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</si>
  <si>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</si>
  <si>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</si>
  <si>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</si>
  <si>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</si>
  <si>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</si>
  <si>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</si>
  <si>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</si>
  <si>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</si>
  <si>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</si>
  <si>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</si>
  <si>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</si>
  <si>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</si>
  <si>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</si>
  <si>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</si>
  <si>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</si>
  <si>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</si>
  <si>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</si>
  <si>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</si>
  <si>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</si>
  <si>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</si>
  <si>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</si>
  <si>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</si>
  <si>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</si>
  <si>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</si>
  <si>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</si>
  <si>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</si>
  <si>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</si>
  <si>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</si>
  <si>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</si>
  <si>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</si>
  <si>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</si>
  <si>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</si>
  <si>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</si>
  <si>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</si>
  <si>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</si>
  <si>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</si>
  <si>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</si>
  <si>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</si>
  <si>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</si>
  <si>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</si>
  <si>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</si>
  <si>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</si>
  <si>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</si>
  <si>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</si>
  <si>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</si>
  <si>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</si>
  <si>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</si>
  <si>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</si>
  <si>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</si>
  <si>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</si>
  <si>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</si>
  <si>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</si>
  <si>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</si>
  <si>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</si>
  <si>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</si>
  <si>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</si>
  <si>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</si>
  <si>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</si>
  <si>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</si>
  <si>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</si>
  <si>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</si>
  <si>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</si>
  <si>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</si>
  <si>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</si>
  <si>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</si>
  <si>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</si>
  <si>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</si>
  <si>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</si>
  <si>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</si>
  <si>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</si>
  <si>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</si>
  <si>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</si>
  <si>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</si>
  <si>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</si>
  <si>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</si>
  <si>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</si>
  <si>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</si>
  <si>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</si>
  <si>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</si>
  <si>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</si>
  <si>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</si>
  <si>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</si>
  <si>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</si>
  <si>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</si>
  <si>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</si>
  <si>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</si>
  <si>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</si>
  <si>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</si>
  <si>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</si>
  <si>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</si>
  <si>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</si>
  <si>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</si>
  <si>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</si>
  <si>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</si>
  <si>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</si>
  <si>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</si>
  <si>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</si>
  <si>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</si>
  <si>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</si>
  <si>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</si>
  <si>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</si>
  <si>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</si>
  <si>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</si>
  <si>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</si>
  <si>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</si>
  <si>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</si>
  <si>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</si>
  <si>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</si>
  <si>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</si>
  <si>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</si>
  <si>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</si>
  <si>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</si>
  <si>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</si>
  <si>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</si>
  <si>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</si>
  <si>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</si>
  <si>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</si>
  <si>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</si>
  <si>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</si>
  <si>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</si>
  <si>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</si>
  <si>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</si>
  <si>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</si>
  <si>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</si>
  <si>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</si>
  <si>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</si>
  <si>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</si>
  <si>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</si>
  <si>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</si>
  <si>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</si>
  <si>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</si>
  <si>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</si>
  <si>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</si>
  <si>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</si>
  <si>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</si>
  <si>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</si>
  <si>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</si>
  <si>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</si>
  <si>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</si>
  <si>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</si>
  <si>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</si>
  <si>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</si>
  <si>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</si>
  <si>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</si>
  <si>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</si>
  <si>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</si>
  <si>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</si>
  <si>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</si>
  <si>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</si>
  <si>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</si>
  <si>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</si>
  <si>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</si>
  <si>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</si>
  <si>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</si>
  <si>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</si>
  <si>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</si>
  <si>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</si>
  <si>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</si>
  <si>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</si>
  <si>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</si>
  <si>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</si>
  <si>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</si>
  <si>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</si>
  <si>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</si>
  <si>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</si>
  <si>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</si>
  <si>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</si>
  <si>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</si>
  <si>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</si>
  <si>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</si>
  <si>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</si>
  <si>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</si>
  <si>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</si>
  <si>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</si>
  <si>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</si>
  <si>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</si>
  <si>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</si>
  <si>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</si>
  <si>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</si>
  <si>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</si>
  <si>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</si>
  <si>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</si>
  <si>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</si>
  <si>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</si>
  <si>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</si>
  <si>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</si>
  <si>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</si>
  <si>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</si>
  <si>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</si>
  <si>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</si>
  <si>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</si>
  <si>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</si>
  <si>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</si>
  <si>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</si>
  <si>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</si>
  <si>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</si>
  <si>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</si>
  <si>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</si>
  <si>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</si>
  <si>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</si>
  <si>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</si>
  <si>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</si>
  <si>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</si>
  <si>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</si>
  <si>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</si>
  <si>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</si>
  <si>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</si>
  <si>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</si>
  <si>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</si>
  <si>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</si>
  <si>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</si>
  <si>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</si>
  <si>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</si>
  <si>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</si>
  <si>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</si>
  <si>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</si>
  <si>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</si>
  <si>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</si>
  <si>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</si>
  <si>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</si>
  <si>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</si>
  <si>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</si>
  <si>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</si>
  <si>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</si>
  <si>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</si>
  <si>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</si>
  <si>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</si>
  <si>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</si>
  <si>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</si>
  <si>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</si>
  <si>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</si>
  <si>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</si>
  <si>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</si>
  <si>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</si>
  <si>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</si>
  <si>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</si>
  <si>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</si>
  <si>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</si>
  <si>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</si>
  <si>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</si>
  <si>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</si>
  <si>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</si>
  <si>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</si>
  <si>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</si>
  <si>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</si>
  <si>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</si>
  <si>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</si>
  <si>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</si>
  <si>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</si>
  <si>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</si>
  <si>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</si>
  <si>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</si>
  <si>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</si>
  <si>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</si>
  <si>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</si>
  <si>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</si>
  <si>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</si>
  <si>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</si>
  <si>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</si>
  <si>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</si>
  <si>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</si>
  <si>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</si>
  <si>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</si>
  <si>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</si>
  <si>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</si>
  <si>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</si>
  <si>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</si>
  <si>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</si>
  <si>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</si>
  <si>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</si>
  <si>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</si>
  <si>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</si>
  <si>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</si>
  <si>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</si>
  <si>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</si>
  <si>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</si>
  <si>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</si>
  <si>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</si>
  <si>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</si>
  <si>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</si>
  <si>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</si>
  <si>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</si>
  <si>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</si>
  <si>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</si>
  <si>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</si>
  <si>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</si>
  <si>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</si>
  <si>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</si>
  <si>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</si>
  <si>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</si>
  <si>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</si>
  <si>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</si>
  <si>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</si>
  <si>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</si>
  <si>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</si>
  <si>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</si>
  <si>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</si>
  <si>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</si>
  <si>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</si>
  <si>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</si>
  <si>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</si>
  <si>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</si>
  <si>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</si>
  <si>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</si>
  <si>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</si>
  <si>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</si>
  <si>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</si>
  <si>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</si>
  <si>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</si>
  <si>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</si>
  <si>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</si>
  <si>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</si>
  <si>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</si>
  <si>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</si>
  <si>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</si>
  <si>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</si>
  <si>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</si>
  <si>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</si>
  <si>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</si>
  <si>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</si>
  <si>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</si>
  <si>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</si>
  <si>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</si>
  <si>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</si>
  <si>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</si>
  <si>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</si>
  <si>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</si>
  <si>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</si>
  <si>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</si>
  <si>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</si>
  <si>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</si>
  <si>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</si>
  <si>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</si>
  <si>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</si>
  <si>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</si>
  <si>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</si>
  <si>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</si>
  <si>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</si>
  <si>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</si>
  <si>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</si>
  <si>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</si>
  <si>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</si>
  <si>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</si>
  <si>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</si>
  <si>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</si>
  <si>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</si>
  <si>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</si>
  <si>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</si>
  <si>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</si>
  <si>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</si>
  <si>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</si>
  <si>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</si>
  <si>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</si>
  <si>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</si>
  <si>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</si>
  <si>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</si>
  <si>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</si>
  <si>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</si>
  <si>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</si>
  <si>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</si>
  <si>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</si>
  <si>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</si>
  <si>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</si>
  <si>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</si>
  <si>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</si>
  <si>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</si>
  <si>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</si>
  <si>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</si>
  <si>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</si>
  <si>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</si>
  <si>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</si>
  <si>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</si>
  <si>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</si>
  <si>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</si>
  <si>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</si>
  <si>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</si>
  <si>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</si>
  <si>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</si>
  <si>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</si>
  <si>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</si>
  <si>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</si>
  <si>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</si>
  <si>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</si>
  <si>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</si>
  <si>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</si>
  <si>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</si>
  <si>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</si>
  <si>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</si>
  <si>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</si>
  <si>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</si>
  <si>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</si>
  <si>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</si>
  <si>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</si>
  <si>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</si>
  <si>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</si>
  <si>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</si>
  <si>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</si>
  <si>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</si>
  <si>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</si>
  <si>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</si>
  <si>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</si>
  <si>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</si>
  <si>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</si>
  <si>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</si>
  <si>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</si>
  <si>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</si>
  <si>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</si>
  <si>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</si>
  <si>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</si>
  <si>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</si>
  <si>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</si>
  <si>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</si>
  <si>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</si>
  <si>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</si>
  <si>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</si>
  <si>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</si>
  <si>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</si>
  <si>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</si>
  <si>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</si>
  <si>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</si>
  <si>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</si>
  <si>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</si>
  <si>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</si>
  <si>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</si>
  <si>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</si>
  <si>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</si>
  <si>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</si>
  <si>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</si>
  <si>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</si>
  <si>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</si>
  <si>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</si>
  <si>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</si>
  <si>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</si>
  <si>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</si>
  <si>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</si>
  <si>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</si>
  <si>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</si>
  <si>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</si>
  <si>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</si>
  <si>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</si>
  <si>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</si>
  <si>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</si>
  <si>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</si>
  <si>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</si>
  <si>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</si>
  <si>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</si>
  <si>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</si>
  <si>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</si>
  <si>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</si>
  <si>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</si>
  <si>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</si>
  <si>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</si>
  <si>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</si>
  <si>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</si>
  <si>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</si>
  <si>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</si>
  <si>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</si>
  <si>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</si>
  <si>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</si>
  <si>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</si>
  <si>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</si>
  <si>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</si>
  <si>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</si>
  <si>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</si>
  <si>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</si>
  <si>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</si>
  <si>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</si>
  <si>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</si>
  <si>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</si>
  <si>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</si>
  <si>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</si>
  <si>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</si>
  <si>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</si>
  <si>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</si>
  <si>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</si>
  <si>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</si>
  <si>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</si>
  <si>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</si>
  <si>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</si>
  <si>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</si>
  <si>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</si>
  <si>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</si>
  <si>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</si>
  <si>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</si>
  <si>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</si>
  <si>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</si>
  <si>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</si>
  <si>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</si>
  <si>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</si>
  <si>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</si>
  <si>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</si>
  <si>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</si>
  <si>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</si>
  <si>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</si>
  <si>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</si>
  <si>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</si>
  <si>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</si>
  <si>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</si>
  <si>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</si>
  <si>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</si>
  <si>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</si>
  <si>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</si>
  <si>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</si>
  <si>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</si>
  <si>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</si>
  <si>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</si>
  <si>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</si>
  <si>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</si>
  <si>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</si>
  <si>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</si>
  <si>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</si>
  <si>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</si>
  <si>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</si>
  <si>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</si>
  <si>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</si>
  <si>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</si>
  <si>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</si>
  <si>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</si>
  <si>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</si>
  <si>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</si>
  <si>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</si>
  <si>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</si>
  <si>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</si>
  <si>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</si>
  <si>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</si>
  <si>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</si>
  <si>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</si>
  <si>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</si>
  <si>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</si>
  <si>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</si>
  <si>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</si>
  <si>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</si>
  <si>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</si>
  <si>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</si>
  <si>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</si>
  <si>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</si>
  <si>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</si>
  <si>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</si>
  <si>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</si>
  <si>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</si>
  <si>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</si>
  <si>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</si>
  <si>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</si>
  <si>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</si>
  <si>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</si>
  <si>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</si>
  <si>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</si>
  <si>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</si>
  <si>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</si>
  <si>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</si>
  <si>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</si>
  <si>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</si>
  <si>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</si>
  <si>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</si>
  <si>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</si>
  <si>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</si>
  <si>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</si>
  <si>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</si>
  <si>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</si>
  <si>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</si>
  <si>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</si>
  <si>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</si>
  <si>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</si>
  <si>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</si>
  <si>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</si>
  <si>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</si>
  <si>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</si>
  <si>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</si>
  <si>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</si>
  <si>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</si>
  <si>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</si>
  <si>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</si>
  <si>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</si>
  <si>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</si>
  <si>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</si>
  <si>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</si>
  <si>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</si>
  <si>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</si>
  <si>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</si>
  <si>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</si>
  <si>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</si>
  <si>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</si>
  <si>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</si>
  <si>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</si>
  <si>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</si>
  <si>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</si>
  <si>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</si>
  <si>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</si>
  <si>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</si>
  <si>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</si>
  <si>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</si>
  <si>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</si>
  <si>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</si>
  <si>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</si>
  <si>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</si>
  <si>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</si>
  <si>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</si>
  <si>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</si>
  <si>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</si>
  <si>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</si>
  <si>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</si>
  <si>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</si>
  <si>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</si>
  <si>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</si>
  <si>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</si>
  <si>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</si>
  <si>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</si>
  <si>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</si>
  <si>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</si>
  <si>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</si>
  <si>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</si>
  <si>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</si>
  <si>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</si>
  <si>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</si>
  <si>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</si>
  <si>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</si>
  <si>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</si>
  <si>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</si>
  <si>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</si>
  <si>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</si>
  <si>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</si>
  <si>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</si>
  <si>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</si>
  <si>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</si>
  <si>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</si>
  <si>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</si>
  <si>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</si>
  <si>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</si>
  <si>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</si>
  <si>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</si>
  <si>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</si>
  <si>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</si>
  <si>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</si>
  <si>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</si>
  <si>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</si>
  <si>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</si>
  <si>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</si>
  <si>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</si>
  <si>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</si>
  <si>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</si>
  <si>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</si>
  <si>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</si>
  <si>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</si>
  <si>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</si>
  <si>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</si>
  <si>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</si>
  <si>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</si>
  <si>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</si>
  <si>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</si>
  <si>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</si>
  <si>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</si>
  <si>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</si>
  <si>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</si>
  <si>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</si>
  <si>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</si>
  <si>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</si>
  <si>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</si>
  <si>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</si>
  <si>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</si>
  <si>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</si>
  <si>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</si>
  <si>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</si>
  <si>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</si>
  <si>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</si>
  <si>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</si>
  <si>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</si>
  <si>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</si>
  <si>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</si>
  <si>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</si>
  <si>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</si>
  <si>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</si>
  <si>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</si>
  <si>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</si>
  <si>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</si>
  <si>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</si>
  <si>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</si>
  <si>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</si>
  <si>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</si>
  <si>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</si>
  <si>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</si>
  <si>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</si>
  <si>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</si>
  <si>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</si>
  <si>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</si>
  <si>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</si>
  <si>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</si>
  <si>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</si>
  <si>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</si>
  <si>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</si>
  <si>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</si>
  <si>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</si>
  <si>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</si>
  <si>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</si>
  <si>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</si>
  <si>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</si>
  <si>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</si>
  <si>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</si>
  <si>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</si>
  <si>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</si>
  <si>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</si>
  <si>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</si>
  <si>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</si>
  <si>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</si>
  <si>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</si>
  <si>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</si>
  <si>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</si>
  <si>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</si>
  <si>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</si>
  <si>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</si>
  <si>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</si>
  <si>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</si>
  <si>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</si>
  <si>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</si>
  <si>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</si>
  <si>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</si>
  <si>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</si>
  <si>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</si>
  <si>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</si>
  <si>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</si>
  <si>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</si>
  <si>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</si>
  <si>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</si>
  <si>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</si>
  <si>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</si>
  <si>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</si>
  <si>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</si>
  <si>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</si>
  <si>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</si>
  <si>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</si>
  <si>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</si>
  <si>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</si>
  <si>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</si>
  <si>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</si>
  <si>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</si>
  <si>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</si>
  <si>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</si>
  <si>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</si>
  <si>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</si>
  <si>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</si>
  <si>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</si>
  <si>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</si>
  <si>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</si>
  <si>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</si>
  <si>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</si>
  <si>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</si>
  <si>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</si>
  <si>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</si>
  <si>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</si>
  <si>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</si>
  <si>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</si>
  <si>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</si>
  <si>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</si>
  <si>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</si>
  <si>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</si>
  <si>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</si>
  <si>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</si>
  <si>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</si>
  <si>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</si>
  <si>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</si>
  <si>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</si>
  <si>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</si>
  <si>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</si>
  <si>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</si>
  <si>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</si>
  <si>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</si>
  <si>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</si>
  <si>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</si>
  <si>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</si>
  <si>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</si>
  <si>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</si>
  <si>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</si>
  <si>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</si>
  <si>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</si>
  <si>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</si>
  <si>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</si>
  <si>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</si>
  <si>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</si>
  <si>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</si>
  <si>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</si>
  <si>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</si>
  <si>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</si>
  <si>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</si>
  <si>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</si>
  <si>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</si>
  <si>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</si>
  <si>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</si>
  <si>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</si>
  <si>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</si>
  <si>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</si>
  <si>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</si>
  <si>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</si>
  <si>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</si>
  <si>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</si>
  <si>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</si>
  <si>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</si>
  <si>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</si>
  <si>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</si>
  <si>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</si>
  <si>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</si>
  <si>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</si>
  <si>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</si>
  <si>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</si>
  <si>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</si>
  <si>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</si>
  <si>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</si>
  <si>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</si>
  <si>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</si>
  <si>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</si>
  <si>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</si>
  <si>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</si>
  <si>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</si>
  <si>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</si>
  <si>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</si>
  <si>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</si>
  <si>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</si>
  <si>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</si>
  <si>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</si>
  <si>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</si>
  <si>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</si>
  <si>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</si>
  <si>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</si>
  <si>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</si>
  <si>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</si>
  <si>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</si>
  <si>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</si>
  <si>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</si>
  <si>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</si>
  <si>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</si>
  <si>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</si>
  <si>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</si>
  <si>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</si>
  <si>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</si>
  <si>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</si>
  <si>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</si>
  <si>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</si>
  <si>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</si>
  <si>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</si>
  <si>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</si>
  <si>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</si>
  <si>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</si>
  <si>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</si>
  <si>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</si>
  <si>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</si>
  <si>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</si>
  <si>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</si>
  <si>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</si>
  <si>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</si>
  <si>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</si>
  <si>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</si>
  <si>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</si>
  <si>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</si>
  <si>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</si>
  <si>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</si>
  <si>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</si>
  <si>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</si>
  <si>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</si>
  <si>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</si>
  <si>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</si>
  <si>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</si>
  <si>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</si>
  <si>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</si>
  <si>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</si>
  <si>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</si>
  <si>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</si>
  <si>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</si>
  <si>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</si>
  <si>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</si>
  <si>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</si>
  <si>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</si>
  <si>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</si>
  <si>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</si>
  <si>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</si>
  <si>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</si>
  <si>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</si>
  <si>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</si>
  <si>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</si>
  <si>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</si>
  <si>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</si>
  <si>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</si>
  <si>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</si>
  <si>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</si>
  <si>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</si>
  <si>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</si>
  <si>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</si>
  <si>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</si>
  <si>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</si>
  <si>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</si>
  <si>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</si>
  <si>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</si>
  <si>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</si>
  <si>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</si>
  <si>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</si>
  <si>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</si>
  <si>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</si>
  <si>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</si>
  <si>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</si>
  <si>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</si>
  <si>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</si>
  <si>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</si>
  <si>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</si>
  <si>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</si>
  <si>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</si>
  <si>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</si>
  <si>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</si>
  <si>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</si>
  <si>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</si>
  <si>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</si>
  <si>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</si>
  <si>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</si>
  <si>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</si>
  <si>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</si>
  <si>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</si>
  <si>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</si>
  <si>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</si>
  <si>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</si>
  <si>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</si>
  <si>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</si>
  <si>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</si>
  <si>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</si>
  <si>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</si>
  <si>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</si>
  <si>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</si>
  <si>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</si>
  <si>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</si>
  <si>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</si>
  <si>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</si>
  <si>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</si>
  <si>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</si>
  <si>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</si>
  <si>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</si>
  <si>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</si>
  <si>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</si>
  <si>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</si>
  <si>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</si>
  <si>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</si>
  <si>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</si>
  <si>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</si>
  <si>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</si>
  <si>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</si>
  <si>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</si>
  <si>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</si>
  <si>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</si>
  <si>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</si>
  <si>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</si>
  <si>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</si>
  <si>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</si>
  <si>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</si>
  <si>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</si>
  <si>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</si>
  <si>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</si>
  <si>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</si>
  <si>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</si>
  <si>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</si>
  <si>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</si>
  <si>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</si>
  <si>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</si>
  <si>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</si>
  <si>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</si>
  <si>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</si>
  <si>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</si>
  <si>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</si>
  <si>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</si>
  <si>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</si>
  <si>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</si>
  <si>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</si>
  <si>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</si>
  <si>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</si>
  <si>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</si>
  <si>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</si>
  <si>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</si>
  <si>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</si>
  <si>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</si>
  <si>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</si>
  <si>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</si>
  <si>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</si>
  <si>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</si>
  <si>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</si>
  <si>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</si>
  <si>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</si>
  <si>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</si>
  <si>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</si>
  <si>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</si>
  <si>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</si>
  <si>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</si>
  <si>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</si>
  <si>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</si>
  <si>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</si>
  <si>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</si>
  <si>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</si>
  <si>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</si>
  <si>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</si>
  <si>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</si>
  <si>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</si>
  <si>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</si>
  <si>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</si>
  <si>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</si>
  <si>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</si>
  <si>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</si>
  <si>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</si>
  <si>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</si>
  <si>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</si>
  <si>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</si>
  <si>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</si>
  <si>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</si>
  <si>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</si>
  <si>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</si>
  <si>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</si>
  <si>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</si>
  <si>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</si>
  <si>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</si>
  <si>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</si>
  <si>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</si>
  <si>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</si>
  <si>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</si>
  <si>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</si>
  <si>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</si>
  <si>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</si>
  <si>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</si>
  <si>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</si>
  <si>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</si>
  <si>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</si>
  <si>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</si>
  <si>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</si>
  <si>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</si>
  <si>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</si>
  <si>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</si>
  <si>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</si>
  <si>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</si>
  <si>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</si>
  <si>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</si>
  <si>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</si>
  <si>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</si>
  <si>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</si>
  <si>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</si>
  <si>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</si>
  <si>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</si>
  <si>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</si>
  <si>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</si>
  <si>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</si>
  <si>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</si>
  <si>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</si>
  <si>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</si>
  <si>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</si>
  <si>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</si>
  <si>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</si>
  <si>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</si>
  <si>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</si>
  <si>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</si>
  <si>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</si>
  <si>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</si>
  <si>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</si>
  <si>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</si>
  <si>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</si>
  <si>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</si>
  <si>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</si>
  <si>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</si>
  <si>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</si>
  <si>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</si>
  <si>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</si>
  <si>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</si>
  <si>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</si>
  <si>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</si>
  <si>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</si>
  <si>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</si>
  <si>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</si>
  <si>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</si>
  <si>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</si>
  <si>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</si>
  <si>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</si>
  <si>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</si>
  <si>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</si>
  <si>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</si>
  <si>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</si>
  <si>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</si>
  <si>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</si>
  <si>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</si>
  <si>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</si>
  <si>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</si>
  <si>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</si>
  <si>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</si>
  <si>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</si>
  <si>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</si>
  <si>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</si>
  <si>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</si>
  <si>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</si>
  <si>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</si>
  <si>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</si>
  <si>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</si>
  <si>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</si>
  <si>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</si>
  <si>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</si>
  <si>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</si>
  <si>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</si>
  <si>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</si>
  <si>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</si>
  <si>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</si>
  <si>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</si>
  <si>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</si>
  <si>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</si>
  <si>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</si>
  <si>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</si>
  <si>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</si>
  <si>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</si>
  <si>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</si>
  <si>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</si>
  <si>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</si>
  <si>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</si>
  <si>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</si>
  <si>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</si>
  <si>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</si>
  <si>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</si>
  <si>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</si>
  <si>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</si>
  <si>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</si>
  <si>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</si>
  <si>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</si>
  <si>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</si>
  <si>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</si>
  <si>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</si>
  <si>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</si>
  <si>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</si>
  <si>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</si>
  <si>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</si>
  <si>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</si>
  <si>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</si>
  <si>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</si>
  <si>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</si>
  <si>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</si>
  <si>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</si>
  <si>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</si>
  <si>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</si>
  <si>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</si>
  <si>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</si>
  <si>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</si>
  <si>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</si>
  <si>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</si>
  <si>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</si>
  <si>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</si>
  <si>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</si>
  <si>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</si>
  <si>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</si>
  <si>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</si>
  <si>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</si>
  <si>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</si>
  <si>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</si>
  <si>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</si>
  <si>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</si>
  <si>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</si>
  <si>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</si>
  <si>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</si>
  <si>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</si>
  <si>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</si>
  <si>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</si>
  <si>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</si>
  <si>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</si>
  <si>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</si>
  <si>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</si>
  <si>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</si>
  <si>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</si>
  <si>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</si>
  <si>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</si>
  <si>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</si>
  <si>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</si>
  <si>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</si>
  <si>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</si>
  <si>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</si>
  <si>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</si>
  <si>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</si>
  <si>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</si>
  <si>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</si>
  <si>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</si>
  <si>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</si>
  <si>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</si>
  <si>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</si>
  <si>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</si>
  <si>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</si>
  <si>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</si>
  <si>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</si>
  <si>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</si>
  <si>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</si>
  <si>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</si>
  <si>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</si>
  <si>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</si>
  <si>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</si>
  <si>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</si>
  <si>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</si>
  <si>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</si>
  <si>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</si>
  <si>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</si>
  <si>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</si>
  <si>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</si>
  <si>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</si>
  <si>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</si>
  <si>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</si>
  <si>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</si>
  <si>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</si>
  <si>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</si>
  <si>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</si>
  <si>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</si>
  <si>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</si>
  <si>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</si>
  <si>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</si>
  <si>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</si>
  <si>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</si>
  <si>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</si>
  <si>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</si>
  <si>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</si>
  <si>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</si>
  <si>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</si>
  <si>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</si>
  <si>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</si>
  <si>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</si>
  <si>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</si>
  <si>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</si>
  <si>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</si>
  <si>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</si>
  <si>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</si>
  <si>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</si>
  <si>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</si>
  <si>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</si>
  <si>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</si>
  <si>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</si>
  <si>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</si>
  <si>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</si>
  <si>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</si>
  <si>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</si>
  <si>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</si>
  <si>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</si>
  <si>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</si>
  <si>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</si>
  <si>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</si>
  <si>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</si>
  <si>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</si>
  <si>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</si>
  <si>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</si>
  <si>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</si>
  <si>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</si>
  <si>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</si>
  <si>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</si>
  <si>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</si>
  <si>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</si>
  <si>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</si>
  <si>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</si>
  <si>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</si>
  <si>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</si>
  <si>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</si>
  <si>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</si>
  <si>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</si>
  <si>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</si>
  <si>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</si>
  <si>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</si>
  <si>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</si>
  <si>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</si>
  <si>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</si>
  <si>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</si>
  <si>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</si>
  <si>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</si>
  <si>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</si>
  <si>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</si>
  <si>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</si>
  <si>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</si>
  <si>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</si>
  <si>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</si>
  <si>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</si>
  <si>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</si>
  <si>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</si>
  <si>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</si>
  <si>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</si>
  <si>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</si>
  <si>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</si>
  <si>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</si>
  <si>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</si>
  <si>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</si>
  <si>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</si>
  <si>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</si>
  <si>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</si>
  <si>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</si>
  <si>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</si>
  <si>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</si>
  <si>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</si>
  <si>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</si>
  <si>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</si>
  <si>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</si>
  <si>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</si>
  <si>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</si>
  <si>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</si>
  <si>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</si>
  <si>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</si>
  <si>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</si>
  <si>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</si>
  <si>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</si>
  <si>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</si>
  <si>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</si>
  <si>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</si>
  <si>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</si>
  <si>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</si>
  <si>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</si>
  <si>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</si>
  <si>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</si>
  <si>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</si>
  <si>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</si>
  <si>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</si>
  <si>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</si>
  <si>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</si>
  <si>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</si>
  <si>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</si>
  <si>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</si>
  <si>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</si>
  <si>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</si>
  <si>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</si>
  <si>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</si>
  <si>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</si>
  <si>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</si>
  <si>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</si>
  <si>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</si>
  <si>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</si>
  <si>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</si>
  <si>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</si>
  <si>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</si>
  <si>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</si>
  <si>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</si>
  <si>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</si>
  <si>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</si>
  <si>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</si>
  <si>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</si>
  <si>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</si>
  <si>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</si>
  <si>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</si>
  <si>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</si>
  <si>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</si>
  <si>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</si>
  <si>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</si>
  <si>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</si>
  <si>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</si>
  <si>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</si>
  <si>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</si>
  <si>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</si>
  <si>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</si>
  <si>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</si>
  <si>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</si>
  <si>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</si>
  <si>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</si>
  <si>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</si>
  <si>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</si>
  <si>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</si>
  <si>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</si>
  <si>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</si>
  <si>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</si>
  <si>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</si>
  <si>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</si>
  <si>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</si>
  <si>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</si>
  <si>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</si>
  <si>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</si>
  <si>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</si>
  <si>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</si>
  <si>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</si>
  <si>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</si>
  <si>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</si>
  <si>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</si>
  <si>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</si>
  <si>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</si>
  <si>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</si>
  <si>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</si>
  <si>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</si>
  <si>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</si>
  <si>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</si>
  <si>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</si>
  <si>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</si>
  <si>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</si>
  <si>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</si>
  <si>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</si>
  <si>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</si>
  <si>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</si>
  <si>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</si>
  <si>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</si>
  <si>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</si>
  <si>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</si>
  <si>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</si>
  <si>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</si>
  <si>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</si>
  <si>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</si>
  <si>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</si>
  <si>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</si>
  <si>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</si>
  <si>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</si>
  <si>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</si>
  <si>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</si>
  <si>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</si>
  <si>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</si>
  <si>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</si>
  <si>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</si>
  <si>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</si>
  <si>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</si>
  <si>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</si>
  <si>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</si>
  <si>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</si>
  <si>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</si>
  <si>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</si>
  <si>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</si>
  <si>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</si>
  <si>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</si>
  <si>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</si>
  <si>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</si>
  <si>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</si>
  <si>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</si>
  <si>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</si>
  <si>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</si>
  <si>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</si>
  <si>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</si>
  <si>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</si>
  <si>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</si>
  <si>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</si>
  <si>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</si>
  <si>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</si>
  <si>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</si>
  <si>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</si>
  <si>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</si>
  <si>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</si>
  <si>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</si>
  <si>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</si>
  <si>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</si>
  <si>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</si>
  <si>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</si>
  <si>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</si>
  <si>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</si>
  <si>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</si>
  <si>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</si>
  <si>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</si>
  <si>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</si>
  <si>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</si>
  <si>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</si>
  <si>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</si>
  <si>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</si>
  <si>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</si>
  <si>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</si>
  <si>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</si>
  <si>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</si>
  <si>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</si>
  <si>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</si>
  <si>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</si>
  <si>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</si>
  <si>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</si>
  <si>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</si>
  <si>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</si>
  <si>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</si>
  <si>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</si>
  <si>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</si>
  <si>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</si>
  <si>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</si>
  <si>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</si>
  <si>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</si>
  <si>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</si>
  <si>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</si>
  <si>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</si>
  <si>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</si>
  <si>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</si>
  <si>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</si>
  <si>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</si>
  <si>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</si>
  <si>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</si>
  <si>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</si>
  <si>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</si>
  <si>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</si>
  <si>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</si>
  <si>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</si>
  <si>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</si>
  <si>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</si>
  <si>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</si>
  <si>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</si>
  <si>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</si>
  <si>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</si>
  <si>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</si>
  <si>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</si>
  <si>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</si>
  <si>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</si>
  <si>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</si>
  <si>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</si>
  <si>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</si>
  <si>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</si>
  <si>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</si>
  <si>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</si>
  <si>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</si>
  <si>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</si>
  <si>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</si>
  <si>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</si>
  <si>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</si>
  <si>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</si>
  <si>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</si>
  <si>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</si>
  <si>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</si>
  <si>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</si>
  <si>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</si>
  <si>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</si>
  <si>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</si>
  <si>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</si>
  <si>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</si>
  <si>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</si>
  <si>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</si>
  <si>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</si>
  <si>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</si>
  <si>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</si>
  <si>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</si>
  <si>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</si>
  <si>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</si>
  <si>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</si>
  <si>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</si>
  <si>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</si>
  <si>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</si>
  <si>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</si>
  <si>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</si>
  <si>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</si>
  <si>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</si>
  <si>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</si>
  <si>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</si>
  <si>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</si>
  <si>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</si>
  <si>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</si>
  <si>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</si>
  <si>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</si>
  <si>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</si>
  <si>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</si>
  <si>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</si>
  <si>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</si>
  <si>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</si>
  <si>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</si>
  <si>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</si>
  <si>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</si>
  <si>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</si>
  <si>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</si>
  <si>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</si>
  <si>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</si>
  <si>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</si>
  <si>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</si>
  <si>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</si>
  <si>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</si>
  <si>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</si>
  <si>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</si>
  <si>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</si>
  <si>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</si>
  <si>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</si>
  <si>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</si>
  <si>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</si>
  <si>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</si>
  <si>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</si>
  <si>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</si>
  <si>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</si>
  <si>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</si>
  <si>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</si>
  <si>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</si>
  <si>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</si>
  <si>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</si>
  <si>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</si>
  <si>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</si>
  <si>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</si>
  <si>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</si>
  <si>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</si>
  <si>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</si>
  <si>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</si>
  <si>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</si>
  <si>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</si>
  <si>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</si>
  <si>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</si>
  <si>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</si>
  <si>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</si>
  <si>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</si>
  <si>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</si>
  <si>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</si>
  <si>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</si>
  <si>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</si>
  <si>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</si>
  <si>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</si>
  <si>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</si>
  <si>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</si>
  <si>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</si>
  <si>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</si>
  <si>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</si>
  <si>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</si>
  <si>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</si>
  <si>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</si>
  <si>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</si>
  <si>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</si>
  <si>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</si>
  <si>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</si>
  <si>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</si>
  <si>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</si>
  <si>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</si>
  <si>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</si>
  <si>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</si>
  <si>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</si>
  <si>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</si>
  <si>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</si>
  <si>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</si>
  <si>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</si>
  <si>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</si>
  <si>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</si>
  <si>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</si>
  <si>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</si>
  <si>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</si>
  <si>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</si>
  <si>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</si>
  <si>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</si>
  <si>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</si>
  <si>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</si>
  <si>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</si>
  <si>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</si>
  <si>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</si>
  <si>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</si>
  <si>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</si>
  <si>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</si>
  <si>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</si>
  <si>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</si>
  <si>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</si>
  <si>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</si>
  <si>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</si>
  <si>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</si>
  <si>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</si>
  <si>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</si>
  <si>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</si>
  <si>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</si>
  <si>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</si>
  <si>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</si>
  <si>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</si>
  <si>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</si>
  <si>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</si>
  <si>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</si>
  <si>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</si>
  <si>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</si>
  <si>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</si>
  <si>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</si>
  <si>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</si>
  <si>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</si>
  <si>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</si>
  <si>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</si>
  <si>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</si>
  <si>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</si>
  <si>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</si>
  <si>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</si>
  <si>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</si>
  <si>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</si>
  <si>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</si>
  <si>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</si>
  <si>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</si>
  <si>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</si>
  <si>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</si>
  <si>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</si>
  <si>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</si>
  <si>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</si>
  <si>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</si>
  <si>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</si>
  <si>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</si>
  <si>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</si>
  <si>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</si>
  <si>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</si>
  <si>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</si>
  <si>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</si>
  <si>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</si>
  <si>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</si>
  <si>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</si>
  <si>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</si>
  <si>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</si>
  <si>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</si>
  <si>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</si>
  <si>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</si>
  <si>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</si>
  <si>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</si>
  <si>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</si>
  <si>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</si>
  <si>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</si>
  <si>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</si>
  <si>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</si>
  <si>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</si>
  <si>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</si>
  <si>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</si>
  <si>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</si>
  <si>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</si>
  <si>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</si>
  <si>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</si>
  <si>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</si>
  <si>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</si>
  <si>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</si>
  <si>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</si>
  <si>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</si>
  <si>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</si>
  <si>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</si>
  <si>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</si>
  <si>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</si>
  <si>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</si>
  <si>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</si>
  <si>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</si>
  <si>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</si>
  <si>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</si>
  <si>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</si>
  <si>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</si>
  <si>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</si>
  <si>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</si>
  <si>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</si>
  <si>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</si>
  <si>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</si>
  <si>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</si>
  <si>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</si>
  <si>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</si>
  <si>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</si>
  <si>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</si>
  <si>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</si>
  <si>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</si>
  <si>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</si>
  <si>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</si>
  <si>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</si>
  <si>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</si>
  <si>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</si>
  <si>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</si>
  <si>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</si>
  <si>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</si>
  <si>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</si>
  <si>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</si>
  <si>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</si>
  <si>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</si>
  <si>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</si>
  <si>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</si>
  <si>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</si>
  <si>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</si>
  <si>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</si>
  <si>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</si>
  <si>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</si>
  <si>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</si>
  <si>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</si>
  <si>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</si>
  <si>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</si>
  <si>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</si>
  <si>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</si>
  <si>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</si>
  <si>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</si>
  <si>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</si>
  <si>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</si>
  <si>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</si>
  <si>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</si>
  <si>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</si>
  <si>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</si>
  <si>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</si>
  <si>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</si>
  <si>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</si>
  <si>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</si>
  <si>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</si>
  <si>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</si>
  <si>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</si>
  <si>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</si>
  <si>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</si>
  <si>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</si>
  <si>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</si>
  <si>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</si>
  <si>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</si>
  <si>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</si>
  <si>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</si>
  <si>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</si>
  <si>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</si>
  <si>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</si>
  <si>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</si>
  <si>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</si>
  <si>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</si>
  <si>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</si>
  <si>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</si>
  <si>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</si>
  <si>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</si>
  <si>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</si>
  <si>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</si>
  <si>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</si>
  <si>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</si>
  <si>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</si>
  <si>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</si>
  <si>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</si>
  <si>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</si>
  <si>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</si>
  <si>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</si>
  <si>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</si>
  <si>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</si>
  <si>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</si>
  <si>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</si>
  <si>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</si>
  <si>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</si>
  <si>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</si>
  <si>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</si>
  <si>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</si>
  <si>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</si>
  <si>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</si>
  <si>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</si>
  <si>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</si>
  <si>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</si>
  <si>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</si>
  <si>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</si>
  <si>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</si>
  <si>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</si>
  <si>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</si>
  <si>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</si>
  <si>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</si>
  <si>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</si>
  <si>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</si>
  <si>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</si>
  <si>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</si>
  <si>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</si>
  <si>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</si>
  <si>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</si>
  <si>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</si>
  <si>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</si>
  <si>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</si>
  <si>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</si>
  <si>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</si>
  <si>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</si>
  <si>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</si>
  <si>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</si>
  <si>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</si>
  <si>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</si>
  <si>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</si>
  <si>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</si>
  <si>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</si>
  <si>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</si>
  <si>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</si>
  <si>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</si>
  <si>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</si>
  <si>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</si>
  <si>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</si>
  <si>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</si>
  <si>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</si>
  <si>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</si>
  <si>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</si>
  <si>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</si>
  <si>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</si>
  <si>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</si>
  <si>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</si>
  <si>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</si>
  <si>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</si>
  <si>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</si>
  <si>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</si>
  <si>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</si>
  <si>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</si>
  <si>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</si>
  <si>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</si>
  <si>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</si>
  <si>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</si>
  <si>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</si>
  <si>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</si>
  <si>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</si>
  <si>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</si>
  <si>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</si>
  <si>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</si>
  <si>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</si>
  <si>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</si>
  <si>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</si>
  <si>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</si>
  <si>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</si>
  <si>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</si>
  <si>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</si>
  <si>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</si>
  <si>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</si>
  <si>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</si>
  <si>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</si>
  <si>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</si>
  <si>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</si>
  <si>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</si>
  <si>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</si>
  <si>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</si>
  <si>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</si>
  <si>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</si>
  <si>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</si>
  <si>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</si>
  <si>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</si>
  <si>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</si>
  <si>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</si>
  <si>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</si>
  <si>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</si>
  <si>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</si>
  <si>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</si>
  <si>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</si>
  <si>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</si>
  <si>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</si>
  <si>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</si>
  <si>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</si>
  <si>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</si>
  <si>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</si>
  <si>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</si>
  <si>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</si>
  <si>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</si>
  <si>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</si>
  <si>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</si>
  <si>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</si>
  <si>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</si>
  <si>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</si>
  <si>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</si>
  <si>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</si>
  <si>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</si>
  <si>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</si>
  <si>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</si>
  <si>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</si>
  <si>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</si>
  <si>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</si>
  <si>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</si>
  <si>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</si>
  <si>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</si>
  <si>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</si>
  <si>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</si>
  <si>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</si>
  <si>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</si>
  <si>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</si>
  <si>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</si>
  <si>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</si>
  <si>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</si>
  <si>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</si>
  <si>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</si>
  <si>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</si>
  <si>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</si>
  <si>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</si>
  <si>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</si>
  <si>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</si>
  <si>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</si>
  <si>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</si>
  <si>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</si>
  <si>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</si>
  <si>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</si>
  <si>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</si>
  <si>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</si>
  <si>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</si>
  <si>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</si>
  <si>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</si>
  <si>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</si>
  <si>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</si>
  <si>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</si>
  <si>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</si>
  <si>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</si>
  <si>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</si>
  <si>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</si>
  <si>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</si>
  <si>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</si>
  <si>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</si>
  <si>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</si>
  <si>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</si>
  <si>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</si>
  <si>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</si>
  <si>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</si>
  <si>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</si>
  <si>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</si>
  <si>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</si>
  <si>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</si>
  <si>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</si>
  <si>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</si>
  <si>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</si>
  <si>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</si>
  <si>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</si>
  <si>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</si>
  <si>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</si>
  <si>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</si>
  <si>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</si>
  <si>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</si>
  <si>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</si>
  <si>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</si>
  <si>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</si>
  <si>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</si>
  <si>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</si>
  <si>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</si>
  <si>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</si>
  <si>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</si>
  <si>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</si>
  <si>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</si>
  <si>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</si>
  <si>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</si>
  <si>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</si>
  <si>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</si>
  <si>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</si>
  <si>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</si>
  <si>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</si>
  <si>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</si>
  <si>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</si>
  <si>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</si>
  <si>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</si>
  <si>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</si>
  <si>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</si>
  <si>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</si>
  <si>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</si>
  <si>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</si>
  <si>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</si>
  <si>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</si>
  <si>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</si>
  <si>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</si>
  <si>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</si>
  <si>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</si>
  <si>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</si>
  <si>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</si>
  <si>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</si>
  <si>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</si>
  <si>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</si>
  <si>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</si>
  <si>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</si>
  <si>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</si>
  <si>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</si>
  <si>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</si>
  <si>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</si>
  <si>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</si>
  <si>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</si>
  <si>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</si>
  <si>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</si>
  <si>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</si>
  <si>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</si>
  <si>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</si>
  <si>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</si>
  <si>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</si>
  <si>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</si>
  <si>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</si>
  <si>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</si>
  <si>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</si>
  <si>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</si>
  <si>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</si>
  <si>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</si>
  <si>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</si>
  <si>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</si>
  <si>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</si>
  <si>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</si>
  <si>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</si>
  <si>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</si>
  <si>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</si>
  <si>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</si>
  <si>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</si>
  <si>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</si>
  <si>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</si>
  <si>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</si>
  <si>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</si>
  <si>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</si>
  <si>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</si>
  <si>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</si>
  <si>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</si>
  <si>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</si>
  <si>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</si>
  <si>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</si>
  <si>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</si>
  <si>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</si>
  <si>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</si>
  <si>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</si>
  <si>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</si>
  <si>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</si>
  <si>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</si>
  <si>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</si>
  <si>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</si>
  <si>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</si>
  <si>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</si>
  <si>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</si>
  <si>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</si>
  <si>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</si>
  <si>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</si>
  <si>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</si>
  <si>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</si>
  <si>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</si>
  <si>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</si>
  <si>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</si>
  <si>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</si>
  <si>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</si>
  <si>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</si>
  <si>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</si>
  <si>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</si>
  <si>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</si>
  <si>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</si>
  <si>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</si>
  <si>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</si>
  <si>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</si>
  <si>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</si>
  <si>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</si>
  <si>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</si>
  <si>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</si>
  <si>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</si>
  <si>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</si>
  <si>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</si>
  <si>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</si>
  <si>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</si>
  <si>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</si>
  <si>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</si>
  <si>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</si>
  <si>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</si>
  <si>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</si>
  <si>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</si>
  <si>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</si>
  <si>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</si>
  <si>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</si>
  <si>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</si>
  <si>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</si>
  <si>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</si>
  <si>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</si>
  <si>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</si>
  <si>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</si>
  <si>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</si>
  <si>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</si>
  <si>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</si>
  <si>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</si>
  <si>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</si>
  <si>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</si>
  <si>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</si>
  <si>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</si>
  <si>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</si>
  <si>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</si>
  <si>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</si>
  <si>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</si>
  <si>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</si>
  <si>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</si>
  <si>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</si>
  <si>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</si>
  <si>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</si>
  <si>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</si>
  <si>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</si>
  <si>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</si>
  <si>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</si>
  <si>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</si>
  <si>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</si>
  <si>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</si>
  <si>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</si>
  <si>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</si>
  <si>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</si>
  <si>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</si>
  <si>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</si>
  <si>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</si>
  <si>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</si>
  <si>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</si>
  <si>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</si>
  <si>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</si>
  <si>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</si>
  <si>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</si>
  <si>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</si>
  <si>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</si>
  <si>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</si>
  <si>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</si>
  <si>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</si>
  <si>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</si>
  <si>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</si>
  <si>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</si>
  <si>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</si>
  <si>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</si>
  <si>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</si>
  <si>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</si>
  <si>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</si>
  <si>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</si>
  <si>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</si>
  <si>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</si>
  <si>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</si>
  <si>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</si>
  <si>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</si>
  <si>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</si>
  <si>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</si>
  <si>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</si>
  <si>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</si>
  <si>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</si>
  <si>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</si>
  <si>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</si>
  <si>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</si>
  <si>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</si>
  <si>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</si>
  <si>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</si>
  <si>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</si>
  <si>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</si>
  <si>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</si>
  <si>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</si>
  <si>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</si>
  <si>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</si>
  <si>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</si>
  <si>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</si>
  <si>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</si>
  <si>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</si>
  <si>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</si>
  <si>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</si>
  <si>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</si>
  <si>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</si>
  <si>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</si>
  <si>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</si>
  <si>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</si>
  <si>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</si>
  <si>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</si>
  <si>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</si>
  <si>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</si>
  <si>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</si>
  <si>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</si>
  <si>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</si>
  <si>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</si>
  <si>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</si>
  <si>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</si>
  <si>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</si>
  <si>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</si>
  <si>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</si>
  <si>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</si>
  <si>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</si>
  <si>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</si>
  <si>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</si>
  <si>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</si>
  <si>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</si>
  <si>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</si>
  <si>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</si>
  <si>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</si>
  <si>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</si>
  <si>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</si>
  <si>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</si>
  <si>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</si>
  <si>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</si>
  <si>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</si>
  <si>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</si>
  <si>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</si>
  <si>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</si>
  <si>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</si>
  <si>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</si>
  <si>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</si>
  <si>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</si>
  <si>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</si>
  <si>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</si>
  <si>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</si>
  <si>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</si>
  <si>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</si>
  <si>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</si>
  <si>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</si>
  <si>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</si>
  <si>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</si>
  <si>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</si>
  <si>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</si>
  <si>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</si>
  <si>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</si>
  <si>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</si>
  <si>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</si>
  <si>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</si>
  <si>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</si>
  <si>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</si>
  <si>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</si>
  <si>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</si>
  <si>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</si>
  <si>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</si>
  <si>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</si>
  <si>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</si>
  <si>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</si>
  <si>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</si>
  <si>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</si>
  <si>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</si>
  <si>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</si>
  <si>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</si>
  <si>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</si>
  <si>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</si>
  <si>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</si>
  <si>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</si>
  <si>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</si>
  <si>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</si>
  <si>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</si>
  <si>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</si>
  <si>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</si>
  <si>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</si>
  <si>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</si>
  <si>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</si>
  <si>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</si>
  <si>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</si>
  <si>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</si>
  <si>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</si>
  <si>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</si>
  <si>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</si>
  <si>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</si>
  <si>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</si>
  <si>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</si>
  <si>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</si>
  <si>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</si>
  <si>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</si>
  <si>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</si>
  <si>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</si>
  <si>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</si>
  <si>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</si>
  <si>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</si>
  <si>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</si>
  <si>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</si>
  <si>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</si>
  <si>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</si>
  <si>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</si>
  <si>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</si>
  <si>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</si>
  <si>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</si>
  <si>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</si>
  <si>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</si>
  <si>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</si>
  <si>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</si>
  <si>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</si>
  <si>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</si>
  <si>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</si>
  <si>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</si>
  <si>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</si>
  <si>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</si>
  <si>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</si>
  <si>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</si>
  <si>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</si>
  <si>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</si>
  <si>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</si>
  <si>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</si>
  <si>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</si>
  <si>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</si>
  <si>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</si>
  <si>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</si>
  <si>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</si>
  <si>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</si>
  <si>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</si>
  <si>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</si>
  <si>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</si>
  <si>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</si>
  <si>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</si>
  <si>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</si>
  <si>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</si>
  <si>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</si>
  <si>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</si>
  <si>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</si>
  <si>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</si>
  <si>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</si>
  <si>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</si>
  <si>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</si>
  <si>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</si>
  <si>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</si>
  <si>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</si>
  <si>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</si>
  <si>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</si>
  <si>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</si>
  <si>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</si>
  <si>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</si>
  <si>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</si>
  <si>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</si>
  <si>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</si>
  <si>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</si>
  <si>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</si>
  <si>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</si>
  <si>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</si>
  <si>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</si>
  <si>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</si>
  <si>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</si>
  <si>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</si>
  <si>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</si>
  <si>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</si>
  <si>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</si>
  <si>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</si>
  <si>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</si>
  <si>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</si>
  <si>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</si>
  <si>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</si>
  <si>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</si>
  <si>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</si>
  <si>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</si>
  <si>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</si>
  <si>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</si>
  <si>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</si>
  <si>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</si>
  <si>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</si>
  <si>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</si>
  <si>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</si>
  <si>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</si>
  <si>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</si>
  <si>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</si>
  <si>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</si>
  <si>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</si>
  <si>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</si>
  <si>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</si>
  <si>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</si>
  <si>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</si>
  <si>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</si>
  <si>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</si>
  <si>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</si>
  <si>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</si>
  <si>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</si>
  <si>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</si>
  <si>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</si>
  <si>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</si>
  <si>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</si>
  <si>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</si>
  <si>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</si>
  <si>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</si>
  <si>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</si>
  <si>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</si>
  <si>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</si>
  <si>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</si>
  <si>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</si>
  <si>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</si>
  <si>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</si>
  <si>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</si>
  <si>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</si>
  <si>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</si>
  <si>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</si>
  <si>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</si>
  <si>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</si>
  <si>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</si>
  <si>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</si>
  <si>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</si>
  <si>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</si>
  <si>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</si>
  <si>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</si>
  <si>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</si>
  <si>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</si>
  <si>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</si>
  <si>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</si>
  <si>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</si>
  <si>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</si>
  <si>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</si>
  <si>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</si>
  <si>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</si>
  <si>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</si>
  <si>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</si>
  <si>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</si>
  <si>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</si>
  <si>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</si>
  <si>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</si>
  <si>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</si>
  <si>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</si>
  <si>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</si>
  <si>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</si>
  <si>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</si>
  <si>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</si>
  <si>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</si>
  <si>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</si>
  <si>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</si>
  <si>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</si>
  <si>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</si>
  <si>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</si>
  <si>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</si>
  <si>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</si>
  <si>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</si>
  <si>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</si>
  <si>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</si>
  <si>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</si>
  <si>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</si>
  <si>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</si>
  <si>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</si>
  <si>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</si>
  <si>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</si>
  <si>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</si>
  <si>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</si>
  <si>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</si>
  <si>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</si>
  <si>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</si>
  <si>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</si>
  <si>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</si>
  <si>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</si>
  <si>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</si>
  <si>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</si>
  <si>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</si>
  <si>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</si>
  <si>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</si>
  <si>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</si>
  <si>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</si>
  <si>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</si>
  <si>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</si>
  <si>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</si>
  <si>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</si>
  <si>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</si>
  <si>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</si>
  <si>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</si>
  <si>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</si>
  <si>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</si>
  <si>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</si>
  <si>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</si>
  <si>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</si>
  <si>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</si>
  <si>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</si>
  <si>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</si>
  <si>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</si>
  <si>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</si>
  <si>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</si>
  <si>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</si>
  <si>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</si>
  <si>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</si>
  <si>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</si>
  <si>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</si>
  <si>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</si>
  <si>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</si>
  <si>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</si>
  <si>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</si>
  <si>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</si>
  <si>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</si>
  <si>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</si>
  <si>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</si>
  <si>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</si>
  <si>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</si>
  <si>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</si>
  <si>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</si>
  <si>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</si>
  <si>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</si>
  <si>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</si>
  <si>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</si>
  <si>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</si>
  <si>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</si>
  <si>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</si>
  <si>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</si>
  <si>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</si>
  <si>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</si>
  <si>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</si>
  <si>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</si>
  <si>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</si>
  <si>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</si>
  <si>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</si>
  <si>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</si>
  <si>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</si>
  <si>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</si>
  <si>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</si>
  <si>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</si>
  <si>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</si>
  <si>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</si>
  <si>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</si>
  <si>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</si>
  <si>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</si>
  <si>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</si>
  <si>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</si>
  <si>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</si>
  <si>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</si>
  <si>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</si>
  <si>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</si>
  <si>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</si>
  <si>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</si>
  <si>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</si>
  <si>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</si>
  <si>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</si>
  <si>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</si>
  <si>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</si>
  <si>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</si>
  <si>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</si>
  <si>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</si>
  <si>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</si>
  <si>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</si>
  <si>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</si>
  <si>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</si>
  <si>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</si>
  <si>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</si>
  <si>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</si>
  <si>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</si>
  <si>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</si>
  <si>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</si>
  <si>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</si>
  <si>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</si>
  <si>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</si>
  <si>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</si>
  <si>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</si>
  <si>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</si>
  <si>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</si>
  <si>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</si>
  <si>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</si>
  <si>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</si>
  <si>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</si>
  <si>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</si>
  <si>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</si>
  <si>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</si>
  <si>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</si>
  <si>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</si>
  <si>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</si>
  <si>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</si>
  <si>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</si>
  <si>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</si>
  <si>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</si>
  <si>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</si>
  <si>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</si>
  <si>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</si>
  <si>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</si>
  <si>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</si>
  <si>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</si>
  <si>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</si>
  <si>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</si>
  <si>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</si>
  <si>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</si>
  <si>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</si>
  <si>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</si>
  <si>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</si>
  <si>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</si>
  <si>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</si>
  <si>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</si>
  <si>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</si>
  <si>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</si>
  <si>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</si>
  <si>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</si>
  <si>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</si>
  <si>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</si>
  <si>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</si>
  <si>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</si>
  <si>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</si>
  <si>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</si>
  <si>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</si>
  <si>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</si>
  <si>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</si>
  <si>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</si>
  <si>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</si>
  <si>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</si>
  <si>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</si>
  <si>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</si>
  <si>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</si>
  <si>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</si>
  <si>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</si>
  <si>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</si>
  <si>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</si>
  <si>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</si>
  <si>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</si>
  <si>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</si>
  <si>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</si>
  <si>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</si>
  <si>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</si>
  <si>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</si>
  <si>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</si>
  <si>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</si>
  <si>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</si>
  <si>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</si>
  <si>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</si>
  <si>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</si>
  <si>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</si>
  <si>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</si>
  <si>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</si>
  <si>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</si>
  <si>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</si>
  <si>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</si>
  <si>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</si>
  <si>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</si>
  <si>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</si>
  <si>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</si>
  <si>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</si>
  <si>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</si>
  <si>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</si>
  <si>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</si>
  <si>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</si>
  <si>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t>
  </si>
  <si>
    <t xml:space="preserve"> PCM-20250215-00000830 </t>
  </si>
  <si>
    <t>LTE site still down and  site located in aramco area access issue need special permission</t>
  </si>
  <si>
    <t>PCM-20251128-00000470</t>
  </si>
  <si>
    <t xml:space="preserve">Rooftop site telecom team visited and found power disconnected from whole building / EM team checking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</si>
  <si>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</si>
  <si>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</si>
  <si>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</si>
  <si>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</si>
  <si>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</si>
  <si>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</si>
  <si>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</si>
  <si>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</si>
  <si>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TT-20251128-00345</t>
  </si>
  <si>
    <t xml:space="preserve">ETA 75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</si>
</sst>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1"/>
      <color theme="1"/>
      <name val="Aptos"/>
      <family val="2"/>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7" totalsRowShown="0" headerRowDxfId="156" dataDxfId="155" headerRowBorderDxfId="153" tableBorderDxfId="154" totalsRowBorderDxfId="152">
  <autoFilter ref="A1:CJ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7" totalsRowShown="0" headerRowDxfId="47" dataDxfId="46" headerRowBorderDxfId="44" tableBorderDxfId="45" totalsRowBorderDxfId="43">
  <autoFilter ref="A1:L3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9" sqref="K9"/>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326.52691157407389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45989.4753375</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45989.4753375</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45989.4753375</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45989.4753375</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45989.4753375</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45989.4753375</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45989.4753375</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45989.4753375</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45989.4753375</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45989.4753375</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45989.4753375</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45989.4753375</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45989.4753375</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45989.4753375</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45989.4753375</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45989.4753375</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45989.4753375</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45989.4753375</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45989.4753375</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45989.4753375</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45989.4753375</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45989.4753375</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45989.4753375</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45989.4753375</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45989.4753375</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45989.4753375</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45989.4753375</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45989.4753375</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45989.4753375</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45989.4753375</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45989.4753375</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45989.4753375</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45989.4753375</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45989.4753375</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45989.4753375</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45989.4753375</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45989.4753375</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45989.4753375</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E89179CB-6B57-465A-9A18-EAA98F5B45E8}"/>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7"/>
  <sheetViews>
    <sheetView workbookViewId="0">
      <pane ySplit="1" topLeftCell="A5"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164.47549976852315</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5.0879185185185634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0.83452731481520459</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45989.4753375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45989.4753375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45989.4753375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45989.475337731485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45989.475337731485</v>
      </c>
      <c r="H10" s="100"/>
      <c r="I10" s="18" t="str">
        <f>IFERROR(VLOOKUP(D10,DB!A:F,6,0),"")</f>
        <v/>
      </c>
      <c r="J10" s="18" t="str">
        <f>IFERROR(VLOOKUP(D10,DB!A:G,7,0),"")</f>
        <v/>
      </c>
      <c r="K10" s="19" t="s">
        <v>39113</v>
      </c>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45989.475337731485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45989.475337731485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45989.475337731485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45989.475337731485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45989.475337731485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45989.475337731485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45989.475337731485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45989.475337731485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45989.475337731485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45989.475337731485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45989.475337731485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45989.475337731485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45989.475337731485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45989.475337731485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45989.475337731485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45989.475337731485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45989.475337731485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45989.475337731485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45989.475337731485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45989.475337731485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45989.475337731485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45989.475337731485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45989.475337731485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45989.475337731485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45989.475337731485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45989.475337731485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45989.475337731485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45989.475337731485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45989.475337731485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45989.475337731485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45989.475337731485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45989.475337731485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45989.475337731485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45989.475337731485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45989.475337731485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45989.475337731485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45989.475337731485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45989.475337731485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45989.475337731485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45989.475337731485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45989.475337731485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45989.475337731485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45989.475337731485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45989.475337731485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45989.475337731485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45989.475337731485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45989.475337731485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45989.475337731485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45989.475337731485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45989.475337731485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45989.475337731485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45989.475337731485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45989.475337731485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45989.475337731485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45989.475337731485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45989.475337731485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45989.475337731485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45989.475337731485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45989.475337731485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45989.475337731485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45989.475337731485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45989.475337731485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45989.475337731485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45989.475337731485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45989.475337731485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45989.475337731485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45989.475337731485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45989.475337731485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45989.475337731485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45989.475337731485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45989.475337731485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45989.475337731485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45989.475337731485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45989.475337731485</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45989.475337731485</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45989.475337731485</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45989.475337731485</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sheetData>
  <dataValidations count="2">
    <dataValidation allowBlank="1" showInputMessage="1" showErrorMessage="1" sqref="E1" xr:uid="{4D935161-CDD3-4592-B877-3FB59C99E142}"/>
    <dataValidation type="list" allowBlank="1" showInputMessage="1" showErrorMessage="1" sqref="E3:E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45989.475337731485</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45989.475337731485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45989.475337731485</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45989.475337731485</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45989.475337731485</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45989.475337731485</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45989.475337731485</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45989.475337731485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45989.475337731485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45989.475337731485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45989.475337731485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45989.475337731485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45989.475337731485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45989.475337731485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45989.475337731485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45989.475337731485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45989.475337731485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45989.475337731485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45989.475337731485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45989.475337731485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45989.475337731485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45989.475337731485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45989.475337731485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45989.475337731485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45989.475337731485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45989.475337731485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45989.475337731485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45989.475337731485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45989.475337731485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45989.475337731485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45989.475337731485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45989.475337731485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45989.475337731485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45989.475337731485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45989.475337731485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45989.475337731485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45989.475337731485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45989.475337731485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45989.475337731485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45989.475337731485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45989.475337731485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45989.475337731485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45989.475337731485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45989.475337731485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45989.475337731485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45989.475337731485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45989.475337731485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45989.475337731485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45989.475337731485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45989.475337731485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45989.475337731485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45989.475337731485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45989.475337731485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45989.475337731485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45989.475337731485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45989.475337731485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45989.475337731485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45989.475337731485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45989.475337731485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45989.475337731485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45989.475337731485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45989.475337731485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45989.475337731485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45989.475337731485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45989.475337731485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45989.475337731485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45989.475337731485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45989.475337731485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45989.475337731485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45989.475337731485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45989.475337731485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45989.475337731485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45989.475337731485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45989.475337731485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45989.475337731485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45989.475337731485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45989.475337731485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45989.475337731485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45989.475337731485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45989.475337731485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45989.475337731485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45989.475337731485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45989.475337731485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45989.475337731485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45989.475337731485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45989.475337731485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45989.475337731485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45989.475337731485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45989.475337731485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45989.475337731485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45989.475337731485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45989.475337731485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45989.475337731485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45989.475337731485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45989.475337731485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45989.475337731485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45989.475337731485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45989.475337731485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45989.475337731485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45989.475337731485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45989.475337731485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45989.475337731485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45989.475337731485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45989.475337731485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45989.475337731485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45989.475337731485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45989.475337731485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45989.475337731485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45989.475337731485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45989.475337731485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45989.475337731485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45989.475337731485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45989.475337731485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45989.475337731485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45989.475337731485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45989.475337731485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45989.475337731485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45989.475337731485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45989.475337731485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45989.475337731485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45989.475337731485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45989.475337731485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45989.475337731485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45989.475337731485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45989.475337731485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45989.475337731485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45989.475337731485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45989.475337731485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45989.475337731485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45989.475337731485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45989.475337731485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45989.475337731485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45989.475337731485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45989.475337731485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45989.475337731485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45989.475337731485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45989.475337731485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45989.475337731485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45989.475337731485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45989.475337731485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45989.475337731485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45989.475337731485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45989.475337731485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45989.475337731485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45989.475337731485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45989.475337731485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45989.475337731485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45989.475337731485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45989.475337731485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45989.475337731485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45989.475337731485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45989.475337731485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45989.475337731485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45989.475337731485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45989.475337731485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45989.475337731485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45989.475337731485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45989.475337731485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45989.475337731485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45989.475337731485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45989.475337731485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45989.475337731485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45989.475337731485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45989.475337731485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45989.475337731485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45989.475337731485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45989.475337731485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45989.475337731485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45989.475337731485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45989.475337731485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45989.475337731485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45989.475337731485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45989.475337731485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45989.475337731485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45989.475337731485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45989.475337731485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45989.475337731485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45989.475337731485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45989.475337731485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45989.475337731485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45989.475337731485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45989.475337731485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45989.475337731485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45989.475337731485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45989.475337731485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45989.475337731485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45989.475337731485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45989.475337731485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45989.475337731485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45989.475337731485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45989.475337731485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45989.475337731485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45989.475337731485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45989.475337731485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45989.475337731485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45989.475337731485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45989.475337731485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45989.475337731485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45989.475337731485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45989.475337731485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45989.475337731485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45989.475337731485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45989.475337731485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45989.475337731485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45989.475337731485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45989.475337731485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45989.475337731485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45989.475337731485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45989.475337731485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45989.475337731485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45989.475337731485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45989.475337731485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45989.475337731485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45989.475337731485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45989.475337731485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45989.475337731485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45989.475337731485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45989.475337731485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45989.475337731485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45989.475337731485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45989.475337731485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45989.475337731485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45989.475337731485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45989.475337731485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45989.475337731485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45989.475337731485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45989.475337731485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45989.475337731485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45989.475337731485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45989.475337731485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45989.475337731485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45989.475337731485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45989.475337731485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45989.475337731485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45989.475337731485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45989.475337731485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45989.475337731485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45989.475337731485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45989.475337731485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45989.475337731485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45989.475337731485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45989.475337731485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45989.475337731485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45989.475337731485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45989.475337731485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45989.475337731485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45989.475337731485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45989.475337731485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45989.475337731485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45989.475337731485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45989.475337731485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45989.475337731485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45989.475337731485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45989.475337731485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45989.475337731485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45989.475337731485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45989.475337731485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45989.475337731485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45989.475337731485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45989.475337731485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45989.475337731485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45989.475337731485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45989.475337731485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45989.475337731485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45989.475337731485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45989.475337731485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45989.475337731485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45989.475337731485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45989.475337731485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45989.475337731485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45989.475337731485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45989.475337731485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45989.475337731485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45989.475337731485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45989.475337731485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45989.475337731485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45989.475337731485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45989.475337731485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45989.475337731485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45989.475337731485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45989.475337731485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45989.475337731485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45989.475337731485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45989.475337731485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45989.475337731485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45989.475337731485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45989.475337731485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45989.475337731485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45989.475337731485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45989.475337731485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45989.475337731485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45989.475337731485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45989.475337731485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45989.475337731485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45989.475337731485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45989.475337731485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45989.475337731485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45989.475337731485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45989.475337731485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45989.475337731485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45989.475337731485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45989.475337731485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45989.475337731485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45989.475337731485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45989.475337731485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45989.475337731485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45989.475337731485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45989.475337731485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45989.475337731485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45989.475337731485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45989.475337731485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45989.475337731485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45989.475337731485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45989.475337731485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45989.475337731485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45989.475337731485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45989.475337731485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45989.475337731485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45989.475337731485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45989.475337731485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45989.475337731485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45989.475337731485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45989.475337731485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45989.475337731485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45989.475337731485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45989.475337731485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45989.475337731485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45989.475337731485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45989.475337731485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45989.475337731485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45989.475337731485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45989.475337731485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45989.475337731485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45989.475337731485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45989.475337731485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45989.475337731485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45989.475337731485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45989.475337731485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45989.475337731485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45989.475337731485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45989.475337731485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45989.475337731485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45989.475337731485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45989.475337731485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45989.475337731485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45989.475337731485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45989.475337731485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45989.475337731485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45989.475337731485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45989.475337731485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45989.475337731485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45989.475337731485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45989.475337731485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45989.475337731485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45989.475337731485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45989.475337731485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45989.475337731485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45989.475337731485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45989.475337731485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45989.475337731485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45989.475337731485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45989.475337731485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45989.475337731485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45989.475337731485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45989.475337731485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45989.475337731485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45989.475337731485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45989.475337731485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45989.475337731485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45989.475337731485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45989.475337731485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45989.475337731485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45989.475337731485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45989.475337731485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45989.475337731485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45989.475337731485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45989.475337731485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45989.475337731485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45989.475337731485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45989.475337731485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45989.475337731485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45989.475337731485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45989.475337731485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45989.475337731485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45989.475337731485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45989.475337731485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45989.475337731485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45989.475337731485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45989.475337731485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45989.475337731485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45989.475337731485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45989.475337731485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45989.475337731485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45989.475337731485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45989.475337731485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45989.475337731485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45989.475337731485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45989.475337731485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45989.475337731485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45989.475337731485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45989.475337731485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45989.475337731485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45989.475337731485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45989.475337731485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45989.475337731485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45989.475337731485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45989.475337731485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45989.475337731485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45989.475337731485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45989.475337731485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45989.475337731485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45989.475337731485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45989.475337731485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45989.475337731485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45989.475337731485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45989.475337731485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45989.475337731485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45989.475337731485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45989.475337731485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45989.475337731485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45989.475337731485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45989.475337731485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45989.475337731485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45989.475337731485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45989.475337731485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45989.475337731485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45989.475337731485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45989.475337731485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45989.475337731485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45989.475337731485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45989.475337731485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45989.475337731485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45989.475337731485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45989.475337731485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45989.475337731485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45989.475337731485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45989.475337731485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45989.475337731485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45989.475337731485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45989.475337731485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45989.475337731485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45989.475337731485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45989.475337731485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45989.475337731485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45989.475337731485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45989.475337731485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45989.475337731485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45989.475337731485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45989.475337731485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45989.475337731485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45989.475337731485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45989.475337731485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45989.475337731485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45989.475337731485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45989.475337731485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45989.475337731485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45989.475337731485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45989.475337731485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45989.475337731485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45989.475337731485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45989.475337731485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45989.475337731485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45989.475337731485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45989.475337731485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45989.475337731485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45989.475337731485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45989.475337731485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45989.475337731485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45989.475337731485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45989.475337731485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45989.475337731485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45989.475337731485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45989.475337731485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45989.475337731485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45989.475337731485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45989.475337731485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45989.475337731485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45989.475337731485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45989.475337731485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45989.475337731485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45989.475337731485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45989.475337731485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45989.475337731485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45989.475337731485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45989.475337731485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45989.475337731485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45989.475337731485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45989.475337731485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45989.475337731485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45989.475337731485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45989.475337731485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45989.475337731485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45989.475337731485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45989.475337731485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45989.475337731485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45989.475337731485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45989.475337731485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45989.475337731485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45989.475337731485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45989.475337731485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45989.475337731485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45989.475337731485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45989.475337731485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45989.475337731485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45989.475337731485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45989.475337731485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45989.475337731485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45989.475337731485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45989.475337731485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45989.475337731485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45989.475337731485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45989.475337731485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45989.475337731485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45989.475337731485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45989.475337731485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45989.475337731485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45989.475337731485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45989.475337731485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45989.475337731485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45989.475337731485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45989.475337731485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45989.475337731485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45989.475337731485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45989.475337731485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45989.475337731485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45989.475337731485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45989.475337731485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45989.475337731485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45989.475337731485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45989.475337731485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45989.475337731485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45989.475337731485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45989.475337731485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45989.475337731485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45989.475337731485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45989.475337731485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45989.475337731485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45989.475337731485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45989.475337731485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45989.475337731485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45989.475337731485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45989.475337731485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45989.475337731485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45989.475337731485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45989.475337731485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45989.475337731485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45989.475337731485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45989.475337731485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45989.475337731485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45989.475337731485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45989.475337731485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45989.475337731485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45989.475337731485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45989.475337731485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45989.475337731485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45989.475337731485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45989.475337731485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45989.475337731485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45989.475337731485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45989.475337731485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45989.475337731485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45989.475337731485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45989.475337731485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45989.475337731485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45989.475337731485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45989.475337731485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45989.475337731485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45989.475337731485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45989.475337731485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45989.475337731485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45989.475337731485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45989.475337731485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45989.475337731485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45989.475337731485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45989.475337731485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45989.475337731485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45989.475337731485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45989.475337731485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45989.475337731485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45989.475337731485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45989.475337731485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45989.475337731485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45989.475337731485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45989.475337731485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45989.475337731485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45989.475337731485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45989.475337731485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45989.475337731485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45989.475337731485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45989.475337731485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45989.475337731485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45989.475337731485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45989.475337731485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45989.475337731485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45989.475337731485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45989.475337731485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45989.475337731485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45989.475337731485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45989.475337731485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45989.475337731485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45989.475337731485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45989.475337731485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45989.475337731485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45989.475337731485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45989.475337731485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45989.475337731485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45989.475337731485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45989.475337731485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45989.475337731485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45989.475337731485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45989.475337731485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45989.475337731485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45989.475337731485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45989.475337731485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45989.475337731485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45989.475337731485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45989.475337731485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45989.475337731485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45989.475337731485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45989.475337731485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45989.475337731485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45989.475337731485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45989.475337731485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45989.475337731485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45989.475337731485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45989.475337731485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45989.475337731485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45989.475337731485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45989.475337731485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45989.475337731485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45989.475337731485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45989.475337731485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45989.475337731485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45989.475337731485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45989.475337731485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45989.475337731485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45989.475337731485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45989.475337731485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45989.475337731485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45989.475337731485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45989.475337731485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45989.475337731485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45989.475337731485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45989.475337731485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45989.475337731485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45989.475337731485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45989.475337731485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45989.475337731485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45989.475337731485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45989.475337731485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45989.475337731485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45989.475337731485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45989.475337731485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45989.475337731485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45989.475337731485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45989.475337731485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45989.475337731485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45989.475337731485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45989.475337731485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45989.475337731485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45989.475337731485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45989.475337731485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45989.475337731485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45989.475337731485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45989.475337731485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45989.475337731485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45989.475337731485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45989.475337731485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45989.475337731485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45989.475337731485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45989.475337731485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45989.475337731485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45989.475337731485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45989.475337731485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45989.475337731485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45989.475337731485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45989.475337731485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45989.475337731485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45989.475337731485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45989.475337731485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45989.475337731485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45989.475337731485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45989.475337731485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45989.475337731485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45989.475337731485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45989.475337731485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45989.475337731485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45989.475337731485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45989.475337731485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45989.475337731485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45989.475337731485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45989.475337731485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45989.475337731485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45989.475337731485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45989.475337731485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45989.475337731485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45989.475337731485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45989.475337731485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45989.475337731485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45989.475337731485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45989.475337731485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45989.475337731485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45989.475337731485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45989.475337731485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45989.475337731485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45989.475337731485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45989.475337731485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45989.475337731485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45989.475337731485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45989.475337731485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45989.475337731485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45989.475337731485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45989.475337731485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45989.475337731485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45989.475337731485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45989.475337731485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45989.475337731485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45989.475337731485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45989.475337731485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45989.475337731485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45989.475337731485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45989.475337731485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45989.475337731485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45989.475337731485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45989.475337731485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45989.475337731485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45989.475337731485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45989.475337731485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45989.475337731485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45989.475337731485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45989.475337731485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45989.475337731485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45989.475337731485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45989.475337731485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45989.475337731485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45989.475337731485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45989.475337731485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45989.475337731485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45989.475337731485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45989.475337731485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45989.475337731485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45989.475337731485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45989.475337731485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45989.475337731485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45989.475337731485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45989.475337731485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45989.475337731485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45989.475337731485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45989.475337731485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45989.475337731485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45989.475337731485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45989.475337731485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45989.475337731485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45989.475337731485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45989.475337731485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45989.475337731485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45989.475337731485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45989.475337731485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45989.475337731485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45989.475337731485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45989.475337731485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45989.475337731485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45989.475337731485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45989.475337731485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45989.475337731485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45989.475337731485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45989.475337731485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45989.475337731485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45989.475337731485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45989.475337731485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45989.475337731485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45989.475337731485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45989.475337731485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45989.475337731485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45989.475337731485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45989.475337731485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45989.475337731485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45989.475337731485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45989.475337731485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45989.475337731485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45989.475337731485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45989.475337731485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45989.475337731485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45989.475337731485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45989.475337731485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45989.475337731485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45989.475337731485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45989.475337731485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45989.475337731485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45989.475337731485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45989.475337731485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45989.475337731485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45989.475337731485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45989.475337731485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45989.475337731485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45989.475337731485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45989.475337731485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45989.475337731485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45989.475337731485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45989.475337731485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45989.475337731485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45989.475337731485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45989.475337731485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45989.475337731485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45989.475337731485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45989.475337731485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45989.475337731485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45989.475337731485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45989.475337731485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45989.475337731485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45989.475337731485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45989.475337731485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45989.475337731485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45989.475337731485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45989.475337731485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45989.475337731485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45989.475337731485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45989.475337731485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45989.475337731485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45989.475337731485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45989.475337731485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45989.475337731485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45989.475337731485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45989.475337731485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45989.475337731485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45989.475337731485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45989.475337731485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45989.475337731485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45989.475337731485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45989.475337731485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45989.475337731485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45989.475337731485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45989.475337731485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45989.475337731485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45989.475337731485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45989.475337731485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45989.475337731485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45989.475337731485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45989.475337731485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45989.475337731485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45989.475337731485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45989.475337731485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45989.475337731485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45989.475337731485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45989.475337731485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45989.475337731485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45989.475337731485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45989.475337731485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45989.475337731485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45989.475337731485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45989.475337731485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45989.475337731485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45989.475337731485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45989.475337731485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45989.475337731485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45989.475337731485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45989.475337731485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45989.475337731485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45989.475337731485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45989.475337731485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45989.475337731485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45989.475337731485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45989.475337731485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45989.475337731485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45989.475337731485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45989.475337731485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45989.475337731485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45989.475337731485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45989.475337731485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45989.475337731485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45989.475337731485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45989.475337731485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45989.475337731485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45989.475337731485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45989.475337731485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45989.475337731485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45989.475337731485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45989.475337731485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45989.475337731485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45989.475337731485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45989.475337731485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45989.475337731485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45989.475337731485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45989.475337731485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45989.475337731485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45989.475337731485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45989.475337731485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45989.475337731485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45989.475337731485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45989.475337731485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45989.475337731485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45989.475337731485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45989.475337731485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45989.475337731485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45989.475337731485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45989.475337731485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45989.475337731485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45989.475337731485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45989.475337731485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45989.475337731485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45989.475337731485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45989.475337731485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45989.475337731485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45989.475337731485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45989.475337731485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45989.475337731485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45989.475337731485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45989.475337731485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45989.475337731485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45989.475337731485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45989.475337731485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45989.475337731485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45989.475337731485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45989.475337731485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45989.475337731485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45989.475337731485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45989.475337731485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45989.475337731485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45989.475337731485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45989.475337731485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45989.475337731485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45989.475337731485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45989.475337731485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45989.475337731485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45989.475337731485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45989.475337731485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45989.475337731485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45989.475337731485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45989.475337731485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45989.475337731485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45989.475337731485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45989.475337731485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45989.475337731485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45989.475337731485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45989.475337731485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45989.475337731485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45989.475337731485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45989.475337731485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45989.475337731485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45989.475337731485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45989.475337731485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45989.475337731485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45989.475337731485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45989.475337731485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45989.475337731485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45989.475337731485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45989.475337731485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45989.475337731485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45989.475337731485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45989.475337731485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45989.475337731485</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39114</v>
      </c>
      <c r="B2" s="88" t="str">
        <f>IFERROR(VLOOKUP(D2,DB!A:K,11,0),"")</f>
        <v>R4</v>
      </c>
      <c r="C2" s="90">
        <v>1</v>
      </c>
      <c r="D2" s="88" t="s">
        <v>35092</v>
      </c>
      <c r="E2" s="91" t="s">
        <v>39021</v>
      </c>
      <c r="F2" s="92">
        <v>45703.480717592596</v>
      </c>
      <c r="G2" s="93">
        <f ca="1">IFERROR(NOW()-F2,"")</f>
        <v>285.99461990740383</v>
      </c>
      <c r="H2" s="92">
        <v>45703.474768518521</v>
      </c>
      <c r="I2" s="92" t="str">
        <f>IFERROR(VLOOKUP(D2,DB!A:F,6,0),"")</f>
        <v>SCECO</v>
      </c>
      <c r="J2" s="92" t="str">
        <f>IFERROR(VLOOKUP(D2,DB!A:G,7,0),"")</f>
        <v>Dead</v>
      </c>
      <c r="K2" s="94" t="s">
        <v>39115</v>
      </c>
      <c r="L2" s="88" t="str">
        <f>IFERROR(VLOOKUP(D2,DB!A:I,9,0),"")</f>
        <v>Latis</v>
      </c>
    </row>
    <row r="3" spans="1:16" ht="31.5" customHeight="1">
      <c r="A3" s="110" t="s">
        <v>39116</v>
      </c>
      <c r="B3" s="88" t="str">
        <f>IFERROR(VLOOKUP(D3,DB!A:K,11,0),"")</f>
        <v>R4</v>
      </c>
      <c r="C3" s="90">
        <v>1</v>
      </c>
      <c r="D3" s="88" t="s">
        <v>37225</v>
      </c>
      <c r="E3" s="91" t="s">
        <v>39021</v>
      </c>
      <c r="F3" s="92">
        <v>45989.43540509259</v>
      </c>
      <c r="G3" s="93">
        <f t="shared" ref="G3:G5" ca="1" si="0">IFERROR(NOW()-F3,"")</f>
        <v>3.9932407409651205E-2</v>
      </c>
      <c r="H3" s="92">
        <v>45989.330555555556</v>
      </c>
      <c r="I3" s="110" t="str">
        <f>IFERROR(VLOOKUP(D3,DB!A:F,6,0),"")</f>
        <v>SCECO</v>
      </c>
      <c r="J3" s="110" t="str">
        <f>IFERROR(VLOOKUP(D3,DB!A:G,7,0),"")</f>
        <v>Dead</v>
      </c>
      <c r="K3" s="94" t="s">
        <v>39117</v>
      </c>
      <c r="L3" s="88" t="str">
        <f>IFERROR(VLOOKUP(D3,DB!A:I,9,0),"")</f>
        <v>Latis</v>
      </c>
    </row>
    <row r="4" spans="1:16" ht="15" customHeight="1">
      <c r="A4" s="110"/>
      <c r="B4" s="88" t="str">
        <f>IFERROR(VLOOKUP(D4,DB!A:K,11,0),"")</f>
        <v/>
      </c>
      <c r="C4" s="90"/>
      <c r="D4" s="88"/>
      <c r="E4" s="91"/>
      <c r="F4" s="92"/>
      <c r="G4" s="93">
        <f t="shared" ca="1" si="0"/>
        <v>45989.4753375</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45989.4753375</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ref="G6:G69" ca="1" si="1">IFERROR(NOW()-F6,"")</f>
        <v>45989.4753375</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45989.4753375</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45989.4753375</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45989.4753375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45989.4753375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45989.4753375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45989.4753375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45989.4753375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45989.4753375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45989.4753375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45989.4753375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45989.4753375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45989.4753375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45989.4753375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45989.4753375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45989.4753375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45989.4753375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45989.4753375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45989.4753375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45989.4753375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45989.4753375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45989.4753375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45989.4753375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45989.4753375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45989.4753375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45989.4753375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45989.4753375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45989.4753375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45989.4753375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45989.4753375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45989.4753375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45989.4753375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45989.4753375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45989.4753375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45989.4753375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45989.4753375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45989.4753375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45989.4753375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45989.4753375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45989.4753375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45989.4753375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45989.4753375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45989.4753375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45989.4753375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45989.4753375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45989.4753375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45989.4753375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45989.4753375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45989.4753375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45989.4753375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45989.4753375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45989.4753375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45989.4753375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45989.4753375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45989.4753375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45989.4753375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45989.4753375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45989.4753375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45989.4753375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45989.4753375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45989.4753375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45989.4753375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45989.4753375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45989.4753375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ref="G70:G133" ca="1" si="2">IFERROR(NOW()-F70,"")</f>
        <v>45989.4753375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45989.4753375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45989.4753375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45989.4753375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45989.4753375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45989.4753375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45989.4753375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45989.4753375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45989.4753375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45989.4753375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45989.4753375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45989.4753375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45989.4753375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45989.4753375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45989.4753375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45989.4753375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45989.4753375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45989.4753375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45989.4753375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45989.4753375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45989.4753375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45989.4753375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45989.4753375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45989.4753375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45989.4753375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45989.4753375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45989.4753375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45989.4753375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45989.4753375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45989.4753375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45989.4753375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45989.4753375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45989.4753375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45989.4753375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45989.4753375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45989.4753375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45989.4753375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45989.4753375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45989.4753375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45989.4753375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45989.4753375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45989.4753375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45989.4753375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45989.4753375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45989.4753375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45989.4753375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45989.4753375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45989.4753375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45989.4753375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45989.4753375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45989.4753375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45989.4753375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45989.4753375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45989.4753375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45989.4753375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45989.4753375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45989.4753375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45989.4753375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45989.4753375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45989.4753375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45989.4753375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45989.4753375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45989.4753375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45989.4753375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ref="G134:G197" ca="1" si="3">IFERROR(NOW()-F134,"")</f>
        <v>45989.4753375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45989.4753375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45989.4753375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45989.4753375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45989.4753375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45989.4753375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45989.4753375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45989.4753375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45989.4753375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45989.4753375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45989.4753375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45989.4753375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45989.4753375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45989.4753375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45989.4753375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45989.4753375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45989.4753375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45989.4753375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45989.4753375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45989.4753375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45989.4753375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45989.4753375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45989.4753375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45989.4753375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45989.4753375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45989.4753375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45989.4753375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45989.4753375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45989.4753375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45989.4753375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45989.4753375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45989.4753375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45989.4753375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45989.4753375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45989.4753375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45989.4753375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45989.4753375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45989.4753375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45989.4753375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45989.4753375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45989.4753375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45989.4753375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45989.4753375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45989.4753375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45989.4753375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45989.4753375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45989.4753375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45989.4753375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45989.4753375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45989.4753375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45989.4753375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45989.4753375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45989.4753375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45989.4753375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45989.4753375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45989.4753375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45989.4753375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45989.4753375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45989.4753375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45989.4753375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45989.4753375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45989.4753375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45989.4753375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45989.4753375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ref="G198:G261" ca="1" si="4">IFERROR(NOW()-F198,"")</f>
        <v>45989.4753375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45989.4753375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45989.4753375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45989.4753375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45989.4753375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45989.4753375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45989.4753375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45989.4753375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45989.4753375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45989.4753375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45989.4753375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45989.4753375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45989.4753375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45989.4753375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45989.4753375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45989.4753375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45989.4753375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45989.4753375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45989.4753375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45989.4753375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45989.4753375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45989.4753375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45989.4753375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45989.4753375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45989.4753375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45989.4753375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45989.4753375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45989.4753375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45989.4753375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45989.4753375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45989.4753375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45989.4753375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45989.4753375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45989.4753375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45989.4753375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45989.4753375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45989.4753375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45989.4753375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45989.4753375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45989.4753375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45989.4753375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45989.4753375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45989.4753375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45989.4753375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45989.4753375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45989.4753375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45989.4753375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45989.4753375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45989.4753375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45989.4753375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45989.4753375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45989.4753375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45989.4753375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45989.4753375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45989.4753375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45989.4753375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45989.4753375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45989.4753375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45989.4753375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45989.4753375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45989.4753375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45989.4753375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45989.4753375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45989.4753375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ref="G262:G307" ca="1" si="5">IFERROR(NOW()-F262,"")</f>
        <v>45989.4753375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5"/>
        <v>45989.4753375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45989.4753375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45989.4753375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45989.4753375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45989.4753375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45989.4753375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45989.4753375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45989.4753375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45989.4753375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45989.4753375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45989.4753375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45989.4753375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45989.4753375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45989.4753375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45989.4753375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45989.4753375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45989.4753375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45989.4753375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45989.4753375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45989.4753375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45989.4753375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45989.4753375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45989.4753375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45989.4753375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45989.4753375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45989.4753375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45989.4753375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45989.4753375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45989.4753375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45989.4753375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45989.4753375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45989.4753375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45989.4753375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45989.4753375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45989.4753375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45989.4753375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45989.4753375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45989.4753375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45989.4753375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45989.4753375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45989.4753375</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45989.4753375</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45989.4753375</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45989.4753375</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45989.4753375</v>
      </c>
      <c r="H307" s="92"/>
      <c r="I307" s="110" t="str">
        <f>IFERROR(VLOOKUP(D307,DB!A:F,6,0),"")</f>
        <v/>
      </c>
      <c r="J307" s="110" t="str">
        <f>IFERROR(VLOOKUP(D307,DB!A:G,7,0),"")</f>
        <v/>
      </c>
      <c r="K307" s="94"/>
      <c r="L307" s="88" t="str">
        <f>IFERROR(VLOOKUP(D307,DB!A:I,9,0),"")</f>
        <v/>
      </c>
    </row>
  </sheetData>
  <dataValidations count="2">
    <dataValidation allowBlank="1" showInputMessage="1" showErrorMessage="1" sqref="E1" xr:uid="{A4F81451-56CC-4543-9497-104C4E44EE4B}"/>
    <dataValidation type="list" allowBlank="1" showInputMessage="1" showErrorMessage="1" sqref="E2:E30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3" sqref="D13"/>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39118</v>
      </c>
      <c r="B2" s="37" t="str">
        <f>IFERROR(VLOOKUP(D2,DB!A:K,11,0),"")</f>
        <v>R5</v>
      </c>
      <c r="C2" s="37">
        <v>3</v>
      </c>
      <c r="D2" s="103" t="s">
        <v>36011</v>
      </c>
      <c r="E2" s="37" t="s">
        <v>39021</v>
      </c>
      <c r="F2" s="38">
        <v>45891.832060185188</v>
      </c>
      <c r="G2" s="105">
        <f ca="1">IFERROR(NOW()-F2,"")</f>
        <v>97.643277546296304</v>
      </c>
      <c r="H2" s="38">
        <v>45891.790393518517</v>
      </c>
      <c r="I2" s="37" t="str">
        <f>IFERROR(VLOOKUP(D2,DB!A:F,6,0),"")</f>
        <v>Generator-SG</v>
      </c>
      <c r="J2" s="37" t="str">
        <f>IFERROR(VLOOKUP(D2,DB!A:G,7,0),"")</f>
        <v>Vandalized</v>
      </c>
      <c r="K2" s="37" t="s">
        <v>39119</v>
      </c>
      <c r="L2" s="37" t="str">
        <f>IFERROR(VLOOKUP(D2,DB!A:I,9,0),"")</f>
        <v>Latis</v>
      </c>
      <c r="M2" s="102"/>
    </row>
    <row r="3" spans="1:13" s="39" customFormat="1" ht="30.75">
      <c r="A3" s="37" t="s">
        <v>39120</v>
      </c>
      <c r="B3" s="37" t="str">
        <f>IFERROR(VLOOKUP(D3,DB!A:K,11,0),"")</f>
        <v>R5</v>
      </c>
      <c r="C3" s="37">
        <v>1</v>
      </c>
      <c r="D3" s="37" t="s">
        <v>33268</v>
      </c>
      <c r="E3" s="37" t="s">
        <v>39100</v>
      </c>
      <c r="F3" s="38">
        <v>45926.188877314817</v>
      </c>
      <c r="G3" s="105">
        <f t="shared" ref="G3" ca="1" si="0">IFERROR(NOW()-F3,"")</f>
        <v>63.286460416667978</v>
      </c>
      <c r="H3" s="38">
        <v>45926.158159722225</v>
      </c>
      <c r="I3" s="37" t="str">
        <f>IFERROR(VLOOKUP(D3,DB!A:F,6,0),"")</f>
        <v>SCECO</v>
      </c>
      <c r="J3" s="37" t="str">
        <f>IFERROR(VLOOKUP(D3,DB!A:G,7,0),"")</f>
        <v>Good</v>
      </c>
      <c r="K3" s="37" t="s">
        <v>39121</v>
      </c>
      <c r="L3" s="37" t="str">
        <f>IFERROR(VLOOKUP(D3,DB!A:I,9,0),"")</f>
        <v>Latis</v>
      </c>
      <c r="M3" s="102"/>
    </row>
    <row r="4" spans="1:13" s="39" customFormat="1" ht="48" customHeight="1">
      <c r="A4" s="106" t="s">
        <v>39122</v>
      </c>
      <c r="B4" s="106" t="str">
        <f>IFERROR(VLOOKUP(D4,DB!A:K,11,0),"")</f>
        <v>R5</v>
      </c>
      <c r="C4" s="106">
        <v>1</v>
      </c>
      <c r="D4" s="106" t="s">
        <v>34758</v>
      </c>
      <c r="E4" s="106" t="s">
        <v>39100</v>
      </c>
      <c r="F4" s="107">
        <v>45948.661111111112</v>
      </c>
      <c r="G4" s="108">
        <f t="shared" ref="G4" ca="1" si="1">IFERROR(NOW()-F4,"")</f>
        <v>40.81422662037221</v>
      </c>
      <c r="H4" s="107">
        <v>45948.661111111112</v>
      </c>
      <c r="I4" s="106" t="str">
        <f>IFERROR(VLOOKUP(D4,DB!A:F,6,0),"")</f>
        <v>SCECO</v>
      </c>
      <c r="J4" s="106" t="str">
        <f>IFERROR(VLOOKUP(D4,DB!A:G,7,0),"")</f>
        <v>Dead</v>
      </c>
      <c r="K4" s="106" t="s">
        <v>39123</v>
      </c>
      <c r="L4" s="106" t="str">
        <f>IFERROR(VLOOKUP(D4,DB!A:I,9,0),"")</f>
        <v>Latis</v>
      </c>
    </row>
    <row r="5" spans="1:13" s="39" customFormat="1" ht="30.75">
      <c r="A5" s="106" t="s">
        <v>39124</v>
      </c>
      <c r="B5" s="106" t="str">
        <f>IFERROR(VLOOKUP(D5,DB!A:K,11,0),"")</f>
        <v>R5</v>
      </c>
      <c r="C5" s="106">
        <v>1</v>
      </c>
      <c r="D5" s="106" t="s">
        <v>36518</v>
      </c>
      <c r="E5" s="106" t="s">
        <v>39021</v>
      </c>
      <c r="F5" s="107">
        <v>45981.373298611114</v>
      </c>
      <c r="G5" s="108">
        <f ca="1">IFERROR(NOW()-F5,"")</f>
        <v>8.1020388888864545</v>
      </c>
      <c r="H5" s="146">
        <v>45981.360798611109</v>
      </c>
      <c r="I5" s="106" t="str">
        <f>IFERROR(VLOOKUP(D5,DB!A:F,6,0),"")</f>
        <v>SCECO</v>
      </c>
      <c r="J5" s="106" t="str">
        <f>IFERROR(VLOOKUP(D5,DB!A:G,7,0),"")</f>
        <v>Dead</v>
      </c>
      <c r="K5" s="106" t="s">
        <v>39125</v>
      </c>
      <c r="L5" s="106" t="str">
        <f>IFERROR(VLOOKUP(D5,DB!A:I,9,0),"")</f>
        <v>Latis</v>
      </c>
    </row>
    <row r="6" spans="1:13">
      <c r="A6" s="37"/>
      <c r="B6" s="37" t="str">
        <f>IFERROR(VLOOKUP(D6,DB!A:K,11,0),"")</f>
        <v/>
      </c>
      <c r="C6" s="37"/>
      <c r="D6" s="148"/>
      <c r="E6" s="37"/>
      <c r="F6" s="38"/>
      <c r="G6" s="143">
        <f t="shared" ref="G6:G15" ca="1" si="2">IFERROR(NOW()-F6,"")</f>
        <v>45989.4753375</v>
      </c>
      <c r="H6" s="38"/>
      <c r="I6" s="37" t="str">
        <f>IFERROR(VLOOKUP(D6,DB!A:F,6,0),"")</f>
        <v/>
      </c>
      <c r="J6" s="37" t="str">
        <f>IFERROR(VLOOKUP(D6,DB!A:G,7,0),"")</f>
        <v/>
      </c>
      <c r="K6" s="37"/>
      <c r="L6" s="37" t="str">
        <f>IFERROR(VLOOKUP(D6,DB!A:I,9,0),"")</f>
        <v/>
      </c>
    </row>
    <row r="7" spans="1:13" ht="15.75">
      <c r="A7" s="37"/>
      <c r="B7" s="37" t="str">
        <f>IFERROR(VLOOKUP(D7,DB!A:K,11,0),"")</f>
        <v/>
      </c>
      <c r="C7" s="37"/>
      <c r="D7" s="151"/>
      <c r="E7" s="37"/>
      <c r="F7" s="38"/>
      <c r="G7" s="143">
        <f t="shared" ca="1" si="2"/>
        <v>45989.4753375</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45989.4753375</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45989.4753375</v>
      </c>
      <c r="H9" s="38"/>
      <c r="I9" s="37" t="str">
        <f>IFERROR(VLOOKUP(D9,DB!A:F,6,0),"")</f>
        <v/>
      </c>
      <c r="J9" s="37" t="str">
        <f>IFERROR(VLOOKUP(D9,DB!A:G,7,0),"")</f>
        <v/>
      </c>
      <c r="K9" s="37"/>
      <c r="L9" s="37" t="str">
        <f>IFERROR(VLOOKUP(D9,DB!A:I,9,0),"")</f>
        <v/>
      </c>
    </row>
    <row r="10" spans="1:13">
      <c r="A10" s="37"/>
      <c r="B10" s="37" t="str">
        <f>IFERROR(VLOOKUP(D10,DB!A:K,11,0),"")</f>
        <v/>
      </c>
      <c r="C10" s="37"/>
      <c r="D10" s="150"/>
      <c r="E10" s="37"/>
      <c r="F10" s="38"/>
      <c r="G10" s="143">
        <f t="shared" ca="1" si="2"/>
        <v>45989.4753375</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45989.4753375</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45989.4753375</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45989.4753375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45989.4753375</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45989.4753375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45989.4753375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45989.4753375</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45989.4753375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45989.4753375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45989.4753375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45989.4753375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45989.4753375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45989.4753375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45989.4753375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45989.4753375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45989.4753375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45989.4753375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45989.4753375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45989.4753375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45989.4753375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45989.4753375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45989.4753375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45989.4753375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45989.4753375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45989.4753375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45989.4753375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45989.4753375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45989.4753375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45989.4753375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45989.4753375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45989.4753375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45989.4753375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45989.4753375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45989.4753375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45989.4753375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45989.4753375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45989.4753375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45989.4753375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45989.4753375</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tabSelected="1" workbookViewId="0">
      <selection activeCell="D4" sqref="D4"/>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39126</v>
      </c>
      <c r="B2" s="123" t="str">
        <f>IFERROR(VLOOKUP(D2,DB!A:K,11,0),"")</f>
        <v>R6</v>
      </c>
      <c r="C2" s="124">
        <v>1</v>
      </c>
      <c r="D2" s="123" t="s">
        <v>34023</v>
      </c>
      <c r="E2" s="106" t="s">
        <v>39021</v>
      </c>
      <c r="F2" s="125"/>
      <c r="G2" s="72">
        <f ca="1">IFERROR(NOW()-F2,"-")</f>
        <v>45989.4753375</v>
      </c>
      <c r="H2" s="125">
        <v>45989.321909722225</v>
      </c>
      <c r="I2" s="123" t="str">
        <f>IFERROR(VLOOKUP(D2,DB!A:F,6,0),"")</f>
        <v>SCECO</v>
      </c>
      <c r="J2" s="123" t="str">
        <f>IFERROR(VLOOKUP(D2,DB!A:G,7,0),"")</f>
        <v>Vandalized</v>
      </c>
      <c r="K2" s="126" t="s">
        <v>39127</v>
      </c>
      <c r="L2" s="127" t="str">
        <f>IFERROR(VLOOKUP(D2,DB!A:I,9,0),"")</f>
        <v>Latis</v>
      </c>
    </row>
    <row r="3" spans="1:16382" ht="31.5" customHeight="1">
      <c r="A3" s="122"/>
      <c r="B3" s="123" t="str">
        <f>IFERROR(VLOOKUP(D3,DB!A:K,11,0),"")</f>
        <v/>
      </c>
      <c r="C3" s="124"/>
      <c r="D3" s="123"/>
      <c r="E3" s="106"/>
      <c r="F3" s="125"/>
      <c r="G3" s="72">
        <f t="shared" ref="G3:G7" ca="1" si="0">IFERROR(NOW()-F3,"-")</f>
        <v>45989.4753375</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45989.4753375</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45989.4753375</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t="shared" ca="1" si="0"/>
        <v>45989.4753375</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t="shared" ca="1" si="0"/>
        <v>45989.4753375</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45989.4753375</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45989.4753375</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45989.4753375</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45989.4753375</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45989.4753375</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45989.4753375</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45989.4753375</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45989.4753375</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45989.4753375</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45989.4753375</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45989.4753375</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45989.4753375</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45989.4753375</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45989.4753375</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45989.4753375</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45989.4753375</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45989.4753375</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2025-11-28T08:24:31Z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