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939" documentId="120_S{2AC9BD13-BADA-5192-A53E-5A8FF88502F6}" xr6:coauthVersionLast="47" xr6:coauthVersionMax="47" xr10:uidLastSave="{FFE210A6-CD1A-42B1-BDA0-C5A44ED9935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9" l="1"/>
  <c r="G6" i="9"/>
  <c r="G7" i="9"/>
  <c r="G8" i="9"/>
  <c r="J5" i="9"/>
  <c r="J6" i="9"/>
  <c r="J7" i="9"/>
  <c r="J8" i="9"/>
  <c r="L5" i="9"/>
  <c r="L6" i="9"/>
  <c r="L7" i="9"/>
  <c r="L8" i="9"/>
  <c r="I3" i="9"/>
  <c r="I4" i="9"/>
  <c r="I5" i="9"/>
  <c r="I6" i="9"/>
  <c r="I7" i="9"/>
  <c r="I8" i="9"/>
  <c r="G3" i="9"/>
  <c r="G4" i="9"/>
  <c r="G9" i="9"/>
  <c r="G10" i="9"/>
  <c r="I11" i="9"/>
  <c r="L4" i="9"/>
  <c r="J4" i="9"/>
  <c r="G2" i="9"/>
  <c r="L3" i="9"/>
  <c r="J3" i="9"/>
  <c r="L2" i="9"/>
  <c r="J2" i="9"/>
  <c r="I2" i="9"/>
  <c r="D2" i="3"/>
  <c r="B14" i="9"/>
  <c r="D6" i="3"/>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 i="1"/>
  <c r="G4" i="1"/>
  <c r="I4" i="1"/>
  <c r="J4" i="1"/>
  <c r="L4" i="1"/>
  <c r="B5" i="1"/>
  <c r="G5" i="1"/>
  <c r="I5" i="1"/>
  <c r="J5" i="1"/>
  <c r="L5" i="1"/>
  <c r="D3"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I10" i="9"/>
  <c r="J10" i="9"/>
  <c r="L10" i="9"/>
  <c r="B11" i="9"/>
  <c r="G11" i="9"/>
  <c r="J11" i="9"/>
  <c r="L11" i="9"/>
  <c r="B12" i="9"/>
  <c r="G12" i="9"/>
  <c r="I12" i="9"/>
  <c r="J12" i="9"/>
  <c r="L12" i="9"/>
  <c r="B13" i="9"/>
  <c r="G13" i="9"/>
  <c r="I13" i="9"/>
  <c r="J13" i="9"/>
  <c r="L13" i="9"/>
  <c r="G14" i="9"/>
  <c r="I14" i="9"/>
  <c r="J14" i="9"/>
  <c r="L14" i="9"/>
  <c r="B15" i="9"/>
  <c r="G15" i="9"/>
  <c r="I15" i="9"/>
  <c r="J15" i="9"/>
  <c r="L15" i="9"/>
  <c r="B16" i="9"/>
  <c r="G16" i="9"/>
  <c r="I16" i="9"/>
  <c r="J16" i="9"/>
  <c r="L16" i="9"/>
  <c r="B9" i="9"/>
  <c r="I9" i="9"/>
  <c r="J9" i="9"/>
  <c r="L9"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J6" i="5"/>
  <c r="J7" i="5"/>
  <c r="J8" i="5"/>
  <c r="J9" i="5"/>
  <c r="J10" i="5"/>
  <c r="J11" i="5"/>
  <c r="J12" i="5"/>
  <c r="J13" i="5"/>
  <c r="J14" i="5"/>
  <c r="J15" i="5"/>
  <c r="J16" i="5"/>
  <c r="J17" i="5"/>
  <c r="J18" i="5"/>
  <c r="J19" i="5"/>
  <c r="J20" i="5"/>
  <c r="J21" i="5"/>
  <c r="J22" i="5"/>
  <c r="J23" i="5"/>
  <c r="J24" i="5"/>
  <c r="J25" i="5"/>
  <c r="J26" i="5"/>
  <c r="J27" i="5"/>
  <c r="J28" i="5"/>
  <c r="J29" i="5"/>
  <c r="J30" i="5"/>
  <c r="J31" i="5"/>
  <c r="I6" i="5"/>
  <c r="I7" i="5"/>
  <c r="I8" i="5"/>
  <c r="I9" i="5"/>
  <c r="I10" i="5"/>
  <c r="I11" i="5"/>
  <c r="I12" i="5"/>
  <c r="I13" i="5"/>
  <c r="I14" i="5"/>
  <c r="I15" i="5"/>
  <c r="I16" i="5"/>
  <c r="I17" i="5"/>
  <c r="I18" i="5"/>
  <c r="I19" i="5"/>
  <c r="I20" i="5"/>
  <c r="I21" i="5"/>
  <c r="I22" i="5"/>
  <c r="I23" i="5"/>
  <c r="I24" i="5"/>
  <c r="I25" i="5"/>
  <c r="I26" i="5"/>
  <c r="I27" i="5"/>
  <c r="I28" i="5"/>
  <c r="I29" i="5"/>
  <c r="I30" i="5"/>
  <c r="I31" i="5"/>
  <c r="B6" i="5"/>
  <c r="B7" i="5"/>
  <c r="B8"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<sst xmlns="http://schemas.openxmlformats.org/spreadsheetml/2006/main" count="180330" uniqueCount="39141">
  <si>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</si>
  <si>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</si>
  <si>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</si>
  <si>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</si>
  <si>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</si>
  <si>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</si>
  <si>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</si>
  <si>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</si>
  <si>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</si>
  <si>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</si>
  <si>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</si>
  <si>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</si>
  <si>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</si>
  <si>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</si>
  <si>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</si>
  <si>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</si>
  <si>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</si>
  <si>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</si>
  <si>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</si>
  <si>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</si>
  <si>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</si>
  <si>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</si>
  <si>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</si>
  <si>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</si>
  <si>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</si>
  <si>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</si>
  <si>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</si>
  <si>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</si>
  <si>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</si>
  <si>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</si>
  <si>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</si>
  <si>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</si>
  <si>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</si>
  <si>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</si>
  <si>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</si>
  <si>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</si>
  <si>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</si>
  <si>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</si>
  <si>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</si>
  <si>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</si>
  <si>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</si>
  <si>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</si>
  <si>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</si>
  <si>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</si>
  <si>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</si>
  <si>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</si>
  <si>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</si>
  <si>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</si>
  <si>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</si>
  <si>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</si>
  <si>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</si>
  <si>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</si>
  <si>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</si>
  <si>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</si>
  <si>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</si>
  <si>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</si>
  <si>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</si>
  <si>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</si>
  <si>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</si>
  <si>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</si>
  <si>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</si>
  <si>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</si>
  <si>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</si>
  <si>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</si>
  <si>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</si>
  <si>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</si>
  <si>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</si>
  <si>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</si>
  <si>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</si>
  <si>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</si>
  <si>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</si>
  <si>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</si>
  <si>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</si>
  <si>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</si>
  <si>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</si>
  <si>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</si>
  <si>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</si>
  <si>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</si>
  <si>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</si>
  <si>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</si>
  <si>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</si>
  <si>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</si>
  <si>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</si>
  <si>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</si>
  <si>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</si>
  <si>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</si>
  <si>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</si>
  <si>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</si>
  <si>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</si>
  <si>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</si>
  <si>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</si>
  <si>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</si>
  <si>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</si>
  <si>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</si>
  <si>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</si>
  <si>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</si>
  <si>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</si>
  <si>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</si>
  <si>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</si>
  <si>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</si>
  <si>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</si>
  <si>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</si>
  <si>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</si>
  <si>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</si>
  <si>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</si>
  <si>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</si>
  <si>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</si>
  <si>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</si>
  <si>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</si>
  <si>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</si>
  <si>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</si>
  <si>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</si>
  <si>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</si>
  <si>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</si>
  <si>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</si>
  <si>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</si>
  <si>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</si>
  <si>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</si>
  <si>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</si>
  <si>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</si>
  <si>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</si>
  <si>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</si>
  <si>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</si>
  <si>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</si>
  <si>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</si>
  <si>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</si>
  <si>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</si>
  <si>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</si>
  <si>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</si>
  <si>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</si>
  <si>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</si>
  <si>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</si>
  <si>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</si>
  <si>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</si>
  <si>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</si>
  <si>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</si>
  <si>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</si>
  <si>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</si>
  <si>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</si>
  <si>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</si>
  <si>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</si>
  <si>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</si>
  <si>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</si>
  <si>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</si>
  <si>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</si>
  <si>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</si>
  <si>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</si>
  <si>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</si>
  <si>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</si>
  <si>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</si>
  <si>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</si>
  <si>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</si>
  <si>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</si>
  <si>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</si>
  <si>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</si>
  <si>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</si>
  <si>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</si>
  <si>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</si>
  <si>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</si>
  <si>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</si>
  <si>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</si>
  <si>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</si>
  <si>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</si>
  <si>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</si>
  <si>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</si>
  <si>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</si>
  <si>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</si>
  <si>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</si>
  <si>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</si>
  <si>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</si>
  <si>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</si>
  <si>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</si>
  <si>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</si>
  <si>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</si>
  <si>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</si>
  <si>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</si>
  <si>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</si>
  <si>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</si>
  <si>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</si>
  <si>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</si>
  <si>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</si>
  <si>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</si>
  <si>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</si>
  <si>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</si>
  <si>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</si>
  <si>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</si>
  <si>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</si>
  <si>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</si>
  <si>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</si>
  <si>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</si>
  <si>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</si>
  <si>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</si>
  <si>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</si>
  <si>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</si>
  <si>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</si>
  <si>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</si>
  <si>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</si>
  <si>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</si>
  <si>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</si>
  <si>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</si>
  <si>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</si>
  <si>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</si>
  <si>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</si>
  <si>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</si>
  <si>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</si>
  <si>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</si>
  <si>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</si>
  <si>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</si>
  <si>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</si>
  <si>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</si>
  <si>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</si>
  <si>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</si>
  <si>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</si>
  <si>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</si>
  <si>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</si>
  <si>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</si>
  <si>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</si>
  <si>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</si>
  <si>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</si>
  <si>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</si>
  <si>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</si>
  <si>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</si>
  <si>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</si>
  <si>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</si>
  <si>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</si>
  <si>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</si>
  <si>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</si>
  <si>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</si>
  <si>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</si>
  <si>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</si>
  <si>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</si>
  <si>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</si>
  <si>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</si>
  <si>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</si>
  <si>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</si>
  <si>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</si>
  <si>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</si>
  <si>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</si>
  <si>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</si>
  <si>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</si>
  <si>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</si>
  <si>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</si>
  <si>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</si>
  <si>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</si>
  <si>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</si>
  <si>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</si>
  <si>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</si>
  <si>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</si>
  <si>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</si>
  <si>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</si>
  <si>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</si>
  <si>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</si>
  <si>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</si>
  <si>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</si>
  <si>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</si>
  <si>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</si>
  <si>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</si>
  <si>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</si>
  <si>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</si>
  <si>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</si>
  <si>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</si>
  <si>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</si>
  <si>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</si>
  <si>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</si>
  <si>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</si>
  <si>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</si>
  <si>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</si>
  <si>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</si>
  <si>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</si>
  <si>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</si>
  <si>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</si>
  <si>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</si>
  <si>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</si>
  <si>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</si>
  <si>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</si>
  <si>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</si>
  <si>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</si>
  <si>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</si>
  <si>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</si>
  <si>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</si>
  <si>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</si>
  <si>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</si>
  <si>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</si>
  <si>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</si>
  <si>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</si>
  <si>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</si>
  <si>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</si>
  <si>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</si>
  <si>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</si>
  <si>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</si>
  <si>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</si>
  <si>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</si>
  <si>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</si>
  <si>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</si>
  <si>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</si>
  <si>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</si>
  <si>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</si>
  <si>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</si>
  <si>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</si>
  <si>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</si>
  <si>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</si>
  <si>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</si>
  <si>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</si>
  <si>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</si>
  <si>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</si>
  <si>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</si>
  <si>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</si>
  <si>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</si>
  <si>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</si>
  <si>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</si>
  <si>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</si>
  <si>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</si>
  <si>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</si>
  <si>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</si>
  <si>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</si>
  <si>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</si>
  <si>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</si>
  <si>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</si>
  <si>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</si>
  <si>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</si>
  <si>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</si>
  <si>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</si>
  <si>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</si>
  <si>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</si>
  <si>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</si>
  <si>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</si>
  <si>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</si>
  <si>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</si>
  <si>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</si>
  <si>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</si>
  <si>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</si>
  <si>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</si>
  <si>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</si>
  <si>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</si>
  <si>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</si>
  <si>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</si>
  <si>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</si>
  <si>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</si>
  <si>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</si>
  <si>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</si>
  <si>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</si>
  <si>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</si>
  <si>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</si>
  <si>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</si>
  <si>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</si>
  <si>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</si>
  <si>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</si>
  <si>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</si>
  <si>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</si>
  <si>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</si>
  <si>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</si>
  <si>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</si>
  <si>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</si>
  <si>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</si>
  <si>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</si>
  <si>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</si>
  <si>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</si>
  <si>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</si>
  <si>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</si>
  <si>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</si>
  <si>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</si>
  <si>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</si>
  <si>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</si>
  <si>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</si>
  <si>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</si>
  <si>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</si>
  <si>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</si>
  <si>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</si>
  <si>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</si>
  <si>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</si>
  <si>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</si>
  <si>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</si>
  <si>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</si>
  <si>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</si>
  <si>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</si>
  <si>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</si>
  <si>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</si>
  <si>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</si>
  <si>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</si>
  <si>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</si>
  <si>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</si>
  <si>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</si>
  <si>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</si>
  <si>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</si>
  <si>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</si>
  <si>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</si>
  <si>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</si>
  <si>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</si>
  <si>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</si>
  <si>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</si>
  <si>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</si>
  <si>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</si>
  <si>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</si>
  <si>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</si>
  <si>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</si>
  <si>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</si>
  <si>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</si>
  <si>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</si>
  <si>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</si>
  <si>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</si>
  <si>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</si>
  <si>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</si>
  <si>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</si>
  <si>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</si>
  <si>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</si>
  <si>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</si>
  <si>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</si>
  <si>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</si>
  <si>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</si>
  <si>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</si>
  <si>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</si>
  <si>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</si>
  <si>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</si>
  <si>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</si>
  <si>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</si>
  <si>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</si>
  <si>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</si>
  <si>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</si>
  <si>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</si>
  <si>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</si>
  <si>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</si>
  <si>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</si>
  <si>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</si>
  <si>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</si>
  <si>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</si>
  <si>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</si>
  <si>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</si>
  <si>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</si>
  <si>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</si>
  <si>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</si>
  <si>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</si>
  <si>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</si>
  <si>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</si>
  <si>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</si>
  <si>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</si>
  <si>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</si>
  <si>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</si>
  <si>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</si>
  <si>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</si>
  <si>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</si>
  <si>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</si>
  <si>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</si>
  <si>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</si>
  <si>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</si>
  <si>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</si>
  <si>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</si>
  <si>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</si>
  <si>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</si>
  <si>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</si>
  <si>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</si>
  <si>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</si>
  <si>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</si>
  <si>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</si>
  <si>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</si>
  <si>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</si>
  <si>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</si>
  <si>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</si>
  <si>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</si>
  <si>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</si>
  <si>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</si>
  <si>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</si>
  <si>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</si>
  <si>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</si>
  <si>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</si>
  <si>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</si>
  <si>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</si>
  <si>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</si>
  <si>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</si>
  <si>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</si>
  <si>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</si>
  <si>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</si>
  <si>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</si>
  <si>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</si>
  <si>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</si>
  <si>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</si>
  <si>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</si>
  <si>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</si>
  <si>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</si>
  <si>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</si>
  <si>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</si>
  <si>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</si>
  <si>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</si>
  <si>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</si>
  <si>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</si>
  <si>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</si>
  <si>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</si>
  <si>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</si>
  <si>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</si>
  <si>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</si>
  <si>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</si>
  <si>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</si>
  <si>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</si>
  <si>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</si>
  <si>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</si>
  <si>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</si>
  <si>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</si>
  <si>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</si>
  <si>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</si>
  <si>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</si>
  <si>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</si>
  <si>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</si>
  <si>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</si>
  <si>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</si>
  <si>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</si>
  <si>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</si>
  <si>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</si>
  <si>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</si>
  <si>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</si>
  <si>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</si>
  <si>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</si>
  <si>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</si>
  <si>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</si>
  <si>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</si>
  <si>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</si>
  <si>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</si>
  <si>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</si>
  <si>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</si>
  <si>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</si>
  <si>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</si>
  <si>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</si>
  <si>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</si>
  <si>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</si>
  <si>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</si>
  <si>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</si>
  <si>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</si>
  <si>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</si>
  <si>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</si>
  <si>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</si>
  <si>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</si>
  <si>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</si>
  <si>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</si>
  <si>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</si>
  <si>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</si>
  <si>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</si>
  <si>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</si>
  <si>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</si>
  <si>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</si>
  <si>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</si>
  <si>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</si>
  <si>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</si>
  <si>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</si>
  <si>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</si>
  <si>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</si>
  <si>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</si>
  <si>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</si>
  <si>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</si>
  <si>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</si>
  <si>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</si>
  <si>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</si>
  <si>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</si>
  <si>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</si>
  <si>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</si>
  <si>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</si>
  <si>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</si>
  <si>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</si>
  <si>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</si>
  <si>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</si>
  <si>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</si>
  <si>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</si>
  <si>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</si>
  <si>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</si>
  <si>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</si>
  <si>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</si>
  <si>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</si>
  <si>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</si>
  <si>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</si>
  <si>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</si>
  <si>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</si>
  <si>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</si>
  <si>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</si>
  <si>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</si>
  <si>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</si>
  <si>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</si>
  <si>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</si>
  <si>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</si>
  <si>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</si>
  <si>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</si>
  <si>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</si>
  <si>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</si>
  <si>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</si>
  <si>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</si>
  <si>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</si>
  <si>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</si>
  <si>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</si>
  <si>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</si>
  <si>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</si>
  <si>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</si>
  <si>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</si>
  <si>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</si>
  <si>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</si>
  <si>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</si>
  <si>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</si>
  <si>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</si>
  <si>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</si>
  <si>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</si>
  <si>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</si>
  <si>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</si>
  <si>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</si>
  <si>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</si>
  <si>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</si>
  <si>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</si>
  <si>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</si>
  <si>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</si>
  <si>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</si>
  <si>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</si>
  <si>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</si>
  <si>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</si>
  <si>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</si>
  <si>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</si>
  <si>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</si>
  <si>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</si>
  <si>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</si>
  <si>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</si>
  <si>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</si>
  <si>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</si>
  <si>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</si>
  <si>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</si>
  <si>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</si>
  <si>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</si>
  <si>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</si>
  <si>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</si>
  <si>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</si>
  <si>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</si>
  <si>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</si>
  <si>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</si>
  <si>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</si>
  <si>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</si>
  <si>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</si>
  <si>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</si>
  <si>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</si>
  <si>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</si>
  <si>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</si>
  <si>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</si>
  <si>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</si>
  <si>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</si>
  <si>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</si>
  <si>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</si>
  <si>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</si>
  <si>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</si>
  <si>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</si>
  <si>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</si>
  <si>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</si>
  <si>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</si>
  <si>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</si>
  <si>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</si>
  <si>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</si>
  <si>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</si>
  <si>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</si>
  <si>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</si>
  <si>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</si>
  <si>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</si>
  <si>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</si>
  <si>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</si>
  <si>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</si>
  <si>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</si>
  <si>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</si>
  <si>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</si>
  <si>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</si>
  <si>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</si>
  <si>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</si>
  <si>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</si>
  <si>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</si>
  <si>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</si>
  <si>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</si>
  <si>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</si>
  <si>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</si>
  <si>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</si>
  <si>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</si>
  <si>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</si>
  <si>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</si>
  <si>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</si>
  <si>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</si>
  <si>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</si>
  <si>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</si>
  <si>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</si>
  <si>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</si>
  <si>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</si>
  <si>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</si>
  <si>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</si>
  <si>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</si>
  <si>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</si>
  <si>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</si>
  <si>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</si>
  <si>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</si>
  <si>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</si>
  <si>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</si>
  <si>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</si>
  <si>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</si>
  <si>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</si>
  <si>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</si>
  <si>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</si>
  <si>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</si>
  <si>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</si>
  <si>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</si>
  <si>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</si>
  <si>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</si>
  <si>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</si>
  <si>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</si>
  <si>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</si>
  <si>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</si>
  <si>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</si>
  <si>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</si>
  <si>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</si>
  <si>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</si>
  <si>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</si>
  <si>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</si>
  <si>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</si>
  <si>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</si>
  <si>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</si>
  <si>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</si>
  <si>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</si>
  <si>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</si>
  <si>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</si>
  <si>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</si>
  <si>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</si>
  <si>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</si>
  <si>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</si>
  <si>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</si>
  <si>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</si>
  <si>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</si>
  <si>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</si>
  <si>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</si>
  <si>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</si>
  <si>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</si>
  <si>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</si>
  <si>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</si>
  <si>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</si>
  <si>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</si>
  <si>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</si>
  <si>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</si>
  <si>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</si>
  <si>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</si>
  <si>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</si>
  <si>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</si>
  <si>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</si>
  <si>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</si>
  <si>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</si>
  <si>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</si>
  <si>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</si>
  <si>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</si>
  <si>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</si>
  <si>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</si>
  <si>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</si>
  <si>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</si>
  <si>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</si>
  <si>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</si>
  <si>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</si>
  <si>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</si>
  <si>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</si>
  <si>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</si>
  <si>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</si>
  <si>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</si>
  <si>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</si>
  <si>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</si>
  <si>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</si>
  <si>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</si>
  <si>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</si>
  <si>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</si>
  <si>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</si>
  <si>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</si>
  <si>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</si>
  <si>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</si>
  <si>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</si>
  <si>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</si>
  <si>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</si>
  <si>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</si>
  <si>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</si>
  <si>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</si>
  <si>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</si>
  <si>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</si>
  <si>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</si>
  <si>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</si>
  <si>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</si>
  <si>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</si>
  <si>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</si>
  <si>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</si>
  <si>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</si>
  <si>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</si>
  <si>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</si>
  <si>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</si>
  <si>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</si>
  <si>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</si>
  <si>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</si>
  <si>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</si>
  <si>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</si>
  <si>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</si>
  <si>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</si>
  <si>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</si>
  <si>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</si>
  <si>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</si>
  <si>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</si>
  <si>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</si>
  <si>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</si>
  <si>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</si>
  <si>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</si>
  <si>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</si>
  <si>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</si>
  <si>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</si>
  <si>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</si>
  <si>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</si>
  <si>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</si>
  <si>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</si>
  <si>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</si>
  <si>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</si>
  <si>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</si>
  <si>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</si>
  <si>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</si>
  <si>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</si>
  <si>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</si>
  <si>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</si>
  <si>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</si>
  <si>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</si>
  <si>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</si>
  <si>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</si>
  <si>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</si>
  <si>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</si>
  <si>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</si>
  <si>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</si>
  <si>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</si>
  <si>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</si>
  <si>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</si>
  <si>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</si>
  <si>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</si>
  <si>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</si>
  <si>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</si>
  <si>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</si>
  <si>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</si>
  <si>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</si>
  <si>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</si>
  <si>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</si>
  <si>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</si>
  <si>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</si>
  <si>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</si>
  <si>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</si>
  <si>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</si>
  <si>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</si>
  <si>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</si>
  <si>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</si>
  <si>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</si>
  <si>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</si>
  <si>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</si>
  <si>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</si>
  <si>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</si>
  <si>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</si>
  <si>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</si>
  <si>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</si>
  <si>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</si>
  <si>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</si>
  <si>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</si>
  <si>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</si>
  <si>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</si>
  <si>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</si>
  <si>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</si>
  <si>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</si>
  <si>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</si>
  <si>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</si>
  <si>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</si>
  <si>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</si>
  <si>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</si>
  <si>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</si>
  <si>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</si>
  <si>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</si>
  <si>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</si>
  <si>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</si>
  <si>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</si>
  <si>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</si>
  <si>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</si>
  <si>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</si>
  <si>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</si>
  <si>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</si>
  <si>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</si>
  <si>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</si>
  <si>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</si>
  <si>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</si>
  <si>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</si>
  <si>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</si>
  <si>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</si>
  <si>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</si>
  <si>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</si>
  <si>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</si>
  <si>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</si>
  <si>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</si>
  <si>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</si>
  <si>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</si>
  <si>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</si>
  <si>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</si>
  <si>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</si>
  <si>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</si>
  <si>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</si>
  <si>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</si>
  <si>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</si>
  <si>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</si>
  <si>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</si>
  <si>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</si>
  <si>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</si>
  <si>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</si>
  <si>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</si>
  <si>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</si>
  <si>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</si>
  <si>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</si>
  <si>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</si>
  <si>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</si>
  <si>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</si>
  <si>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</si>
  <si>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</si>
  <si>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</si>
  <si>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</si>
  <si>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</si>
  <si>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</si>
  <si>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</si>
  <si>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</si>
  <si>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</si>
  <si>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</si>
  <si>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</si>
  <si>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</si>
  <si>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</si>
  <si>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</si>
  <si>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</si>
  <si>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</si>
  <si>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</si>
  <si>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</si>
  <si>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</si>
  <si>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</si>
  <si>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</si>
  <si>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</si>
  <si>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</si>
  <si>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</si>
  <si>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</si>
  <si>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</si>
  <si>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</si>
  <si>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</si>
  <si>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</si>
  <si>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</si>
  <si>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</si>
  <si>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</si>
  <si>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</si>
  <si>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</si>
  <si>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</si>
  <si>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</si>
  <si>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</si>
  <si>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</si>
  <si>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</si>
  <si>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</si>
  <si>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</si>
  <si>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</si>
  <si>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</si>
  <si>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</si>
  <si>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</si>
  <si>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</si>
  <si>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</si>
  <si>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</si>
  <si>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</si>
  <si>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</si>
  <si>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</si>
  <si>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</si>
  <si>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</si>
  <si>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</si>
  <si>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</si>
  <si>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</si>
  <si>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</si>
  <si>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</si>
  <si>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</si>
  <si>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</si>
  <si>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</si>
  <si>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</si>
  <si>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</si>
  <si>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</si>
  <si>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</si>
  <si>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</si>
  <si>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</si>
  <si>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</si>
  <si>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</si>
  <si>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</si>
  <si>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</si>
  <si>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</si>
  <si>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</si>
  <si>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</si>
  <si>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</si>
  <si>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</si>
  <si>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</si>
  <si>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</si>
  <si>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</si>
  <si>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</si>
  <si>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</si>
  <si>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</si>
  <si>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</si>
  <si>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</si>
  <si>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</si>
  <si>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</si>
  <si>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</si>
  <si>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</si>
  <si>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</si>
  <si>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</si>
  <si>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</si>
  <si>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</si>
  <si>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</si>
  <si>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</si>
  <si>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</si>
  <si>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</si>
  <si>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</si>
  <si>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</si>
  <si>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</si>
  <si>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</si>
  <si>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</si>
  <si>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</si>
  <si>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</si>
  <si>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</si>
  <si>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</si>
  <si>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</si>
  <si>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</si>
  <si>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</si>
  <si>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</si>
  <si>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</si>
  <si>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</si>
  <si>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</si>
  <si>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</si>
  <si>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</si>
  <si>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</si>
  <si>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</si>
  <si>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</si>
  <si>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</si>
  <si>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</si>
  <si>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</si>
  <si>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</si>
  <si>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</si>
  <si>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</si>
  <si>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</si>
  <si>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</si>
  <si>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</si>
  <si>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</si>
  <si>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</si>
  <si>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</si>
  <si>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</si>
  <si>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</si>
  <si>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</si>
  <si>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</si>
  <si>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</si>
  <si>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</si>
  <si>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</si>
  <si>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</si>
  <si>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</si>
  <si>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</si>
  <si>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</si>
  <si>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</si>
  <si>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</si>
  <si>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</si>
  <si>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</si>
  <si>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</si>
  <si>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</si>
  <si>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</si>
  <si>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</si>
  <si>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</si>
  <si>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</si>
  <si>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</si>
  <si>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</si>
  <si>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</si>
  <si>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</si>
  <si>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</si>
  <si>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</si>
  <si>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</si>
  <si>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</si>
  <si>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</si>
  <si>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</si>
  <si>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</si>
  <si>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</si>
  <si>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</si>
  <si>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</si>
  <si>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</si>
  <si>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</si>
  <si>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</si>
  <si>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</si>
  <si>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</si>
  <si>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</si>
  <si>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</si>
  <si>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</si>
  <si>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</si>
  <si>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</si>
  <si>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</si>
  <si>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</si>
  <si>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</si>
  <si>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</si>
  <si>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</si>
  <si>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</si>
  <si>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</si>
  <si>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</si>
  <si>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</si>
  <si>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</si>
  <si>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</si>
  <si>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</si>
  <si>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</si>
  <si>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</si>
  <si>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</si>
  <si>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</si>
  <si>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</si>
  <si>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</si>
  <si>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</si>
  <si>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</si>
  <si>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</si>
  <si>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</si>
  <si>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</si>
  <si>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</si>
  <si>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</si>
  <si>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</si>
  <si>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</si>
  <si>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</si>
  <si>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</si>
  <si>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</si>
  <si>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</si>
  <si>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</si>
  <si>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</si>
  <si>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</si>
  <si>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</si>
  <si>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</si>
  <si>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</si>
  <si>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</si>
  <si>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</si>
  <si>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</si>
  <si>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</si>
  <si>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</si>
  <si>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</si>
  <si>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</si>
  <si>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</si>
  <si>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</si>
  <si>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</si>
  <si>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</si>
  <si>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</si>
  <si>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</si>
  <si>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</si>
  <si>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</si>
  <si>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</si>
  <si>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</si>
  <si>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</si>
  <si>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</si>
  <si>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</si>
  <si>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</si>
  <si>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</si>
  <si>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</si>
  <si>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</si>
  <si>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</si>
  <si>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</si>
  <si>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</si>
  <si>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</si>
  <si>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</si>
  <si>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</si>
  <si>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</si>
  <si>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</si>
  <si>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</si>
  <si>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</si>
  <si>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</si>
  <si>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</si>
  <si>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</si>
  <si>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</si>
  <si>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</si>
  <si>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</si>
  <si>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</si>
  <si>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</si>
  <si>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</si>
  <si>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</si>
  <si>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</si>
  <si>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</si>
  <si>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</si>
  <si>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</si>
  <si>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</si>
  <si>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</si>
  <si>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</si>
  <si>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</si>
  <si>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</si>
  <si>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</si>
  <si>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</si>
  <si>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</si>
  <si>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</si>
  <si>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</si>
  <si>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</si>
  <si>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</si>
  <si>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</si>
  <si>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</si>
  <si>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</si>
  <si>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</si>
  <si>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</si>
  <si>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</si>
  <si>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</si>
  <si>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</si>
  <si>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</si>
  <si>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</si>
  <si>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</si>
  <si>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</si>
  <si>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</si>
  <si>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</si>
  <si>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</si>
  <si>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</si>
  <si>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</si>
  <si>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</si>
  <si>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</si>
  <si>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</si>
  <si>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</si>
  <si>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</si>
  <si>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</si>
  <si>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</si>
  <si>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</si>
  <si>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</si>
  <si>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</si>
  <si>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</si>
  <si>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</si>
  <si>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</si>
  <si>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</si>
  <si>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</si>
  <si>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</si>
  <si>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</si>
  <si>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</si>
  <si>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</si>
  <si>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</si>
  <si>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</si>
  <si>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</si>
  <si>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</si>
  <si>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</si>
  <si>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</si>
  <si>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</si>
  <si>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</si>
  <si>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</si>
  <si>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</si>
  <si>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</si>
  <si>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</si>
  <si>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</si>
  <si>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</si>
  <si>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</si>
  <si>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</si>
  <si>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</si>
  <si>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</si>
  <si>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</si>
  <si>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</si>
  <si>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</si>
  <si>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</si>
  <si>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</si>
  <si>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</si>
  <si>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</si>
  <si>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</si>
  <si>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</si>
  <si>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</si>
  <si>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</si>
  <si>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</si>
  <si>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</si>
  <si>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</si>
  <si>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</si>
  <si>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</si>
  <si>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</si>
  <si>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</si>
  <si>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</si>
  <si>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</si>
  <si>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</si>
  <si>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</si>
  <si>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</si>
  <si>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</si>
  <si>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</si>
  <si>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</si>
  <si>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</si>
  <si>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</si>
  <si>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</si>
  <si>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</si>
  <si>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</si>
  <si>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</si>
  <si>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</si>
  <si>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</si>
  <si>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</si>
  <si>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</si>
  <si>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</si>
  <si>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</si>
  <si>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</si>
  <si>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</si>
  <si>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</si>
  <si>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</si>
  <si>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</si>
  <si>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</si>
  <si>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</si>
  <si>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</si>
  <si>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</si>
  <si>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</si>
  <si>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</si>
  <si>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</si>
  <si>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</si>
  <si>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</si>
  <si>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</si>
  <si>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</si>
  <si>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</si>
  <si>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</si>
  <si>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</si>
  <si>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</si>
  <si>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</si>
  <si>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</si>
  <si>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</si>
  <si>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</si>
  <si>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</si>
  <si>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</si>
  <si>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</si>
  <si>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</si>
  <si>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</si>
  <si>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</si>
  <si>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</si>
  <si>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</si>
  <si>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</si>
  <si>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</si>
  <si>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</si>
  <si>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</si>
  <si>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</si>
  <si>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</si>
  <si>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</si>
  <si>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</si>
  <si>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</si>
  <si>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</si>
  <si>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</si>
  <si>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</si>
  <si>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</si>
  <si>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</si>
  <si>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</si>
  <si>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</si>
  <si>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</si>
  <si>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</si>
  <si>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</si>
  <si>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</si>
  <si>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</si>
  <si>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</si>
  <si>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</si>
  <si>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</si>
  <si>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</si>
  <si>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</si>
  <si>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</si>
  <si>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</si>
  <si>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</si>
  <si>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</si>
  <si>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</si>
  <si>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</si>
  <si>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</si>
  <si>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</si>
  <si>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</si>
  <si>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</si>
  <si>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</si>
  <si>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</si>
  <si>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</si>
  <si>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</si>
  <si>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</si>
  <si>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</si>
  <si>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</si>
  <si>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</si>
  <si>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</si>
  <si>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</si>
  <si>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</si>
  <si>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</si>
  <si>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</si>
  <si>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</si>
  <si>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</si>
  <si>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</si>
  <si>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</si>
  <si>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</si>
  <si>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</si>
  <si>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</si>
  <si>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</si>
  <si>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</si>
  <si>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</si>
  <si>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</si>
  <si>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</si>
  <si>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</si>
  <si>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</si>
  <si>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</si>
  <si>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</si>
  <si>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</si>
  <si>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</si>
  <si>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</si>
  <si>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</si>
  <si>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</si>
  <si>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</si>
  <si>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</si>
  <si>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</si>
  <si>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</si>
  <si>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</si>
  <si>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</si>
  <si>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</si>
  <si>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</si>
  <si>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</si>
  <si>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</si>
  <si>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</si>
  <si>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</si>
  <si>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</si>
  <si>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</si>
  <si>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</si>
  <si>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</si>
  <si>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</si>
  <si>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</si>
  <si>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</si>
  <si>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</si>
  <si>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</si>
  <si>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</si>
  <si>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</si>
  <si>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</si>
  <si>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</si>
  <si>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</si>
  <si>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</si>
  <si>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</si>
  <si>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</si>
  <si>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</si>
  <si>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</si>
  <si>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</si>
  <si>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</si>
  <si>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</si>
  <si>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</si>
  <si>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</si>
  <si>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</si>
  <si>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</si>
  <si>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</si>
  <si>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</si>
  <si>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</si>
  <si>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</si>
  <si>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</si>
  <si>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</si>
  <si>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</si>
  <si>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</si>
  <si>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</si>
  <si>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</si>
  <si>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</si>
  <si>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</si>
  <si>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</si>
  <si>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</si>
  <si>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</si>
  <si>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</si>
  <si>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</si>
  <si>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</si>
  <si>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</si>
  <si>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</si>
  <si>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</si>
  <si>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</si>
  <si>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</si>
  <si>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</si>
  <si>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</si>
  <si>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</si>
  <si>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</si>
  <si>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</si>
  <si>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</si>
  <si>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</si>
  <si>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</si>
  <si>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</si>
  <si>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</si>
  <si>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</si>
  <si>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</si>
  <si>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</si>
  <si>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</si>
  <si>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</si>
  <si>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</si>
  <si>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</si>
  <si>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</si>
  <si>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</si>
  <si>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</si>
  <si>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</si>
  <si>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</si>
  <si>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</si>
  <si>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</si>
  <si>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</si>
  <si>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</si>
  <si>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</si>
  <si>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</si>
  <si>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</si>
  <si>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</si>
  <si>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</si>
  <si>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</si>
  <si>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</si>
  <si>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</si>
  <si>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</si>
  <si>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</si>
  <si>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</si>
  <si>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</si>
  <si>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</si>
  <si>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</si>
  <si>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</si>
  <si>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</si>
  <si>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</si>
  <si>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</si>
  <si>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</si>
  <si>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</si>
  <si>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</si>
  <si>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</si>
  <si>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</si>
  <si>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</si>
  <si>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</si>
  <si>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</si>
  <si>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</si>
  <si>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</si>
  <si>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</si>
  <si>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</si>
  <si>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</si>
  <si>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</si>
  <si>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</si>
  <si>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</si>
  <si>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</si>
  <si>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</si>
  <si>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</si>
  <si>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</si>
  <si>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</si>
  <si>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</si>
  <si>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</si>
  <si>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</si>
  <si>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</si>
  <si>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</si>
  <si>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</si>
  <si>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</si>
  <si>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</si>
  <si>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</si>
  <si>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</si>
  <si>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</si>
  <si>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</si>
  <si>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</si>
  <si>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</si>
  <si>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</si>
  <si>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</si>
  <si>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</si>
  <si>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</si>
  <si>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</si>
  <si>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</si>
  <si>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</si>
  <si>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</si>
  <si>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</si>
  <si>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</si>
  <si>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</si>
  <si>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</si>
  <si>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</si>
  <si>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</si>
  <si>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</si>
  <si>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</si>
  <si>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</si>
  <si>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</si>
  <si>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</si>
  <si>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</si>
  <si>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</si>
  <si>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</si>
  <si>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</si>
  <si>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</si>
  <si>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</si>
  <si>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</si>
  <si>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</si>
  <si>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</si>
  <si>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</si>
  <si>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</si>
  <si>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</si>
  <si>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</si>
  <si>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</si>
  <si>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</si>
  <si>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</si>
  <si>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</si>
  <si>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</si>
  <si>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</si>
  <si>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</si>
  <si>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</si>
  <si>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</si>
  <si>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</si>
  <si>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</si>
  <si>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</si>
  <si>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</si>
  <si>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</si>
  <si>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</si>
  <si>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</si>
  <si>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</si>
  <si>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</si>
  <si>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</si>
  <si>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</si>
  <si>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</si>
  <si>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</si>
  <si>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</si>
  <si>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</si>
  <si>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</si>
  <si>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</si>
  <si>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</si>
  <si>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</si>
  <si>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</si>
  <si>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</si>
  <si>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</si>
  <si>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</si>
  <si>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</si>
  <si>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</si>
  <si>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</si>
  <si>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</si>
  <si>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</si>
  <si>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</si>
  <si>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</si>
  <si>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</si>
  <si>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</si>
  <si>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</si>
  <si>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</si>
  <si>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</si>
  <si>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</si>
  <si>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</si>
  <si>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</si>
  <si>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</si>
  <si>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</si>
  <si>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</si>
  <si>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</si>
  <si>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</si>
  <si>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</si>
  <si>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</si>
  <si>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</si>
  <si>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</si>
  <si>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</si>
  <si>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</si>
  <si>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</si>
  <si>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</si>
  <si>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</si>
  <si>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</si>
  <si>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</si>
  <si>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</si>
  <si>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</si>
  <si>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</si>
  <si>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</si>
  <si>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</si>
  <si>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</si>
  <si>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</si>
  <si>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</si>
  <si>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</si>
  <si>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</si>
  <si>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</si>
  <si>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</si>
  <si>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</si>
  <si>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</si>
  <si>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</si>
  <si>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</si>
  <si>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</si>
  <si>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</si>
  <si>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</si>
  <si>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</si>
  <si>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</si>
  <si>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</si>
  <si>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</si>
  <si>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</si>
  <si>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</si>
  <si>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</si>
  <si>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</si>
  <si>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</si>
  <si>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</si>
  <si>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</si>
  <si>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</si>
  <si>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</si>
  <si>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</si>
  <si>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</si>
  <si>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</si>
  <si>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</si>
  <si>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</si>
  <si>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</si>
  <si>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</si>
  <si>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</si>
  <si>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</si>
  <si>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</si>
  <si>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</si>
  <si>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</si>
  <si>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</si>
  <si>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</si>
  <si>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</si>
  <si>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</si>
  <si>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</si>
  <si>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</si>
  <si>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</si>
  <si>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</si>
  <si>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</si>
  <si>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</si>
  <si>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</si>
  <si>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</si>
  <si>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</si>
  <si>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</si>
  <si>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</si>
  <si>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</si>
  <si>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</si>
  <si>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</si>
  <si>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</si>
  <si>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</si>
  <si>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</si>
  <si>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</si>
  <si>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</si>
  <si>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</si>
  <si>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</si>
  <si>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</si>
  <si>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</si>
  <si>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</si>
  <si>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</si>
  <si>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</si>
  <si>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</si>
  <si>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</si>
  <si>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</si>
  <si>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</si>
  <si>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</si>
  <si>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</si>
  <si>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</si>
  <si>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</si>
  <si>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</si>
  <si>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</si>
  <si>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</si>
  <si>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</si>
  <si>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</si>
  <si>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</si>
  <si>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</si>
  <si>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</si>
  <si>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</si>
  <si>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</si>
  <si>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</si>
  <si>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</si>
  <si>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</si>
  <si>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</si>
  <si>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</si>
  <si>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</si>
  <si>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</si>
  <si>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</si>
  <si>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</si>
  <si>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</si>
  <si>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</si>
  <si>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</si>
  <si>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</si>
  <si>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</si>
  <si>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</si>
  <si>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</si>
  <si>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</si>
  <si>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</si>
  <si>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</si>
  <si>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</si>
  <si>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</si>
  <si>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</si>
  <si>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</si>
  <si>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</si>
  <si>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</si>
  <si>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</si>
  <si>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</si>
  <si>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</si>
  <si>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</si>
  <si>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</si>
  <si>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</si>
  <si>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</si>
  <si>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</si>
  <si>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</si>
  <si>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</si>
  <si>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</si>
  <si>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</si>
  <si>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</si>
  <si>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</si>
  <si>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</si>
  <si>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</si>
  <si>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</si>
  <si>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</si>
  <si>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</si>
  <si>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</si>
  <si>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</si>
  <si>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</si>
  <si>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</si>
  <si>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</si>
  <si>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</si>
  <si>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</si>
  <si>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</si>
  <si>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</si>
  <si>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</si>
  <si>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</si>
  <si>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</si>
  <si>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</si>
  <si>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</si>
  <si>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</si>
  <si>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</si>
  <si>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</si>
  <si>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</si>
  <si>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</si>
  <si>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</si>
  <si>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</si>
  <si>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</si>
  <si>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</si>
  <si>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</si>
  <si>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</si>
  <si>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</si>
  <si>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</si>
  <si>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</si>
  <si>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</si>
  <si>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</si>
  <si>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</si>
  <si>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</si>
  <si>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</si>
  <si>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</si>
  <si>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</si>
  <si>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</si>
  <si>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</si>
  <si>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</si>
  <si>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</si>
  <si>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</si>
  <si>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</si>
  <si>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</si>
  <si>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</si>
  <si>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</si>
  <si>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</si>
  <si>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</si>
  <si>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</si>
  <si>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</si>
  <si>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</si>
  <si>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</si>
  <si>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</si>
  <si>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</si>
  <si>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</si>
  <si>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</si>
  <si>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</si>
  <si>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</si>
  <si>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</si>
  <si>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</si>
  <si>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</si>
  <si>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</si>
  <si>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</si>
  <si>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</si>
  <si>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</si>
  <si>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</si>
  <si>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</si>
  <si>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</si>
  <si>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</si>
  <si>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</si>
  <si>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</si>
  <si>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</si>
  <si>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</si>
  <si>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</si>
  <si>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</si>
  <si>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</si>
  <si>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</si>
  <si>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</si>
  <si>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</si>
  <si>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</si>
  <si>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</si>
  <si>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</si>
  <si>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</si>
  <si>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</si>
  <si>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</si>
  <si>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</si>
  <si>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</si>
  <si>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</si>
  <si>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</si>
  <si>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</si>
  <si>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</si>
  <si>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</si>
  <si>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</si>
  <si>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</si>
  <si>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</si>
  <si>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</si>
  <si>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</si>
  <si>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</si>
  <si>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</si>
  <si>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</si>
  <si>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</si>
  <si>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</si>
  <si>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</si>
  <si>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</si>
  <si>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</si>
  <si>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</si>
  <si>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</si>
  <si>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</si>
  <si>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</si>
  <si>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</si>
  <si>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</si>
  <si>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</si>
  <si>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</si>
  <si>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</si>
  <si>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</si>
  <si>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</si>
  <si>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</si>
  <si>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</si>
  <si>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</si>
  <si>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</si>
  <si>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</si>
  <si>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</si>
  <si>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</si>
  <si>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</si>
  <si>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</si>
  <si>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</si>
  <si>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</si>
  <si>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</si>
  <si>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</si>
  <si>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</si>
  <si>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</si>
  <si>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</si>
  <si>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</si>
  <si>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</si>
  <si>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</si>
  <si>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</si>
  <si>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</si>
  <si>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</si>
  <si>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</si>
  <si>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</si>
  <si>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</si>
  <si>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</si>
  <si>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</si>
  <si>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</si>
  <si>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</si>
  <si>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</si>
  <si>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</si>
  <si>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</si>
  <si>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</si>
  <si>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</si>
  <si>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</si>
  <si>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</si>
  <si>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</si>
  <si>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</si>
  <si>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</si>
  <si>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</si>
  <si>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</si>
  <si>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</si>
  <si>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</si>
  <si>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</si>
  <si>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</si>
  <si>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</si>
  <si>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</si>
  <si>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</si>
  <si>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</si>
  <si>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</si>
  <si>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</si>
  <si>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</si>
  <si>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</si>
  <si>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</si>
  <si>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</si>
  <si>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</si>
  <si>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</si>
  <si>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</si>
  <si>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</si>
  <si>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</si>
  <si>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</si>
  <si>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</si>
  <si>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</si>
  <si>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</si>
  <si>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</si>
  <si>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</si>
  <si>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</si>
  <si>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</si>
  <si>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</si>
  <si>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</si>
  <si>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</si>
  <si>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</si>
  <si>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</si>
  <si>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</si>
  <si>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</si>
  <si>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</si>
  <si>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</si>
  <si>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</si>
  <si>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</si>
  <si>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</si>
  <si>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</si>
  <si>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</si>
  <si>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</si>
  <si>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</si>
  <si>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</si>
  <si>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</si>
  <si>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</si>
  <si>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</si>
  <si>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</si>
  <si>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</si>
  <si>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</si>
  <si>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</si>
  <si>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</si>
  <si>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</si>
  <si>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</si>
  <si>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</si>
  <si>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</si>
  <si>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</si>
  <si>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</si>
  <si>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</si>
  <si>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</si>
  <si>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</si>
  <si>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</si>
  <si>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</si>
  <si>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</si>
  <si>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</si>
  <si>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</si>
  <si>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</si>
  <si>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</si>
  <si>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</si>
  <si>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</si>
  <si>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</si>
  <si>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</si>
  <si>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</si>
  <si>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</si>
  <si>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</si>
  <si>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</si>
  <si>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</si>
  <si>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</si>
  <si>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</si>
  <si>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</si>
  <si>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</si>
  <si>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</si>
  <si>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</si>
  <si>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</si>
  <si>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</si>
  <si>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</si>
  <si>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</si>
  <si>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</si>
  <si>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</si>
  <si>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</si>
  <si>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</si>
  <si>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</si>
  <si>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</si>
  <si>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</si>
  <si>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</si>
  <si>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</si>
  <si>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</si>
  <si>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</si>
  <si>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</si>
  <si>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</si>
  <si>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</si>
  <si>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</si>
  <si>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</si>
  <si>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</si>
  <si>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</si>
  <si>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</si>
  <si>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</si>
  <si>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</si>
  <si>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</si>
  <si>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</si>
  <si>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</si>
  <si>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</si>
  <si>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</si>
  <si>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</si>
  <si>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</si>
  <si>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</si>
  <si>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</si>
  <si>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</si>
  <si>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</si>
  <si>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</si>
  <si>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</si>
  <si>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</si>
  <si>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</si>
  <si>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</si>
  <si>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</si>
  <si>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</si>
  <si>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</si>
  <si>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</si>
  <si>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</si>
  <si>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</si>
  <si>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</si>
  <si>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</si>
  <si>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</si>
  <si>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</si>
  <si>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</si>
  <si>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</si>
  <si>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</si>
  <si>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</si>
  <si>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</si>
  <si>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</si>
  <si>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</si>
  <si>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</si>
  <si>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</si>
  <si>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</si>
  <si>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</si>
  <si>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</si>
  <si>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</si>
  <si>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</si>
  <si>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</si>
  <si>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</si>
  <si>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</si>
  <si>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</si>
  <si>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</si>
  <si>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</si>
  <si>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</si>
  <si>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</si>
  <si>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</si>
  <si>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</si>
  <si>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</si>
  <si>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</si>
  <si>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</si>
  <si>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</si>
  <si>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</si>
  <si>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</si>
  <si>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</si>
  <si>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</si>
  <si>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</si>
  <si>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</si>
  <si>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</si>
  <si>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</si>
  <si>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</si>
  <si>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</si>
  <si>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</si>
  <si>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</si>
  <si>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</si>
  <si>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</si>
  <si>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</si>
  <si>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</si>
  <si>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</si>
  <si>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</si>
  <si>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</si>
  <si>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</si>
  <si>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</si>
  <si>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</si>
  <si>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</si>
  <si>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</si>
  <si>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</si>
  <si>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</si>
  <si>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</si>
  <si>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</si>
  <si>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</si>
  <si>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</si>
  <si>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</si>
  <si>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</si>
  <si>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</si>
  <si>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</si>
  <si>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</si>
  <si>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</si>
  <si>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</si>
  <si>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</si>
  <si>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</si>
  <si>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</si>
  <si>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</si>
  <si>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</si>
  <si>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</si>
  <si>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</si>
  <si>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</si>
  <si>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</si>
  <si>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</si>
  <si>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</si>
  <si>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</si>
  <si>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</si>
  <si>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</si>
  <si>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</si>
  <si>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</si>
  <si>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</si>
  <si>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</si>
  <si>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</si>
  <si>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</si>
  <si>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</si>
  <si>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</si>
  <si>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</si>
  <si>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</si>
  <si>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</si>
  <si>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</si>
  <si>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</si>
  <si>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</si>
  <si>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</si>
  <si>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</si>
  <si>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</si>
  <si>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</si>
  <si>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</si>
  <si>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</si>
  <si>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</si>
  <si>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</si>
  <si>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</si>
  <si>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</si>
  <si>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</si>
  <si>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</si>
  <si>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</si>
  <si>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</si>
  <si>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</si>
  <si>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</si>
  <si>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</si>
  <si>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</si>
  <si>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</si>
  <si>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</si>
  <si>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</si>
  <si>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</si>
  <si>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</si>
  <si>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</si>
  <si>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</si>
  <si>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</si>
  <si>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</si>
  <si>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</si>
  <si>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</si>
  <si>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</si>
  <si>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</si>
  <si>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</si>
  <si>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</si>
  <si>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</si>
  <si>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</si>
  <si>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</si>
  <si>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</si>
  <si>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</si>
  <si>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</si>
  <si>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</si>
  <si>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</si>
  <si>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</si>
  <si>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</si>
  <si>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</si>
  <si>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</si>
  <si>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</si>
  <si>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</si>
  <si>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</si>
  <si>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</si>
  <si>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</si>
  <si>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</si>
  <si>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</si>
  <si>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</si>
  <si>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</si>
  <si>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</si>
  <si>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</si>
  <si>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</si>
  <si>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</si>
  <si>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</si>
  <si>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</si>
  <si>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</si>
  <si>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</si>
  <si>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</si>
  <si>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</si>
  <si>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</si>
  <si>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</si>
  <si>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</si>
  <si>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</si>
  <si>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</si>
  <si>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</si>
  <si>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</si>
  <si>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</si>
  <si>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</si>
  <si>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</si>
  <si>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</si>
  <si>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</si>
  <si>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</si>
  <si>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</si>
  <si>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</si>
  <si>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</si>
  <si>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</si>
  <si>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</si>
  <si>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</si>
  <si>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</si>
  <si>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</si>
  <si>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</si>
  <si>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</si>
  <si>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</si>
  <si>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</si>
  <si>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</si>
  <si>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</si>
  <si>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</si>
  <si>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</si>
  <si>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</si>
  <si>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</si>
  <si>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</si>
  <si>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</si>
  <si>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</si>
  <si>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</si>
  <si>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</si>
  <si>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</si>
  <si>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</si>
  <si>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</si>
  <si>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</si>
  <si>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</si>
  <si>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</si>
  <si>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</si>
  <si>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</si>
  <si>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</si>
  <si>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</si>
  <si>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</si>
  <si>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</si>
  <si>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</si>
  <si>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</si>
  <si>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</si>
  <si>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</si>
  <si>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</si>
  <si>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</si>
  <si>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</si>
  <si>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</si>
  <si>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</si>
  <si>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</si>
  <si>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</si>
  <si>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</si>
  <si>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</si>
  <si>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</si>
  <si>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</si>
  <si>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</si>
  <si>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</si>
  <si>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</si>
  <si>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</si>
  <si>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</si>
  <si>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</si>
  <si>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</si>
  <si>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</si>
  <si>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</si>
  <si>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</si>
  <si>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</si>
  <si>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</si>
  <si>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</si>
  <si>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</si>
  <si>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</si>
  <si>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</si>
  <si>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</si>
  <si>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</si>
  <si>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</si>
  <si>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</si>
  <si>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</si>
  <si>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</si>
  <si>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</si>
  <si>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</si>
  <si>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</si>
  <si>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</si>
  <si>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</si>
  <si>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</si>
  <si>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</si>
  <si>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</si>
  <si>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</si>
  <si>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</si>
  <si>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</si>
  <si>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</si>
  <si>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</si>
  <si>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</si>
  <si>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</si>
  <si>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</si>
  <si>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</si>
  <si>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</si>
  <si>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</si>
  <si>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</si>
  <si>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</si>
  <si>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</si>
  <si>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</si>
  <si>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</si>
  <si>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</si>
  <si>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</si>
  <si>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</si>
  <si>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</si>
  <si>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</si>
  <si>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</si>
  <si>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</si>
  <si>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</si>
  <si>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</si>
  <si>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</si>
  <si>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</si>
  <si>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</si>
  <si>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</si>
  <si>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</si>
  <si>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</si>
  <si>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</si>
  <si>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</si>
  <si>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</si>
  <si>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</si>
  <si>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</si>
  <si>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</si>
  <si>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</si>
  <si>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</si>
  <si>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</si>
  <si>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</si>
  <si>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</si>
  <si>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</si>
  <si>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</si>
  <si>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</si>
  <si>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</si>
  <si>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</si>
  <si>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</si>
  <si>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</si>
  <si>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</si>
  <si>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</si>
  <si>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</si>
  <si>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</si>
  <si>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</si>
  <si>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</si>
  <si>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</si>
  <si>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</si>
  <si>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</si>
  <si>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</si>
  <si>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</si>
  <si>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</si>
  <si>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</si>
  <si>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</si>
  <si>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</si>
  <si>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</si>
  <si>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</si>
  <si>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</si>
  <si>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</si>
  <si>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</si>
  <si>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</si>
  <si>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</si>
  <si>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</si>
  <si>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</si>
  <si>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</si>
  <si>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</si>
  <si>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</si>
  <si>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</si>
  <si>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</si>
  <si>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</si>
  <si>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</si>
  <si>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</si>
  <si>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</si>
  <si>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</si>
  <si>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</si>
  <si>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</si>
  <si>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</si>
  <si>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</si>
  <si>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</si>
  <si>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</si>
  <si>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</si>
  <si>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</si>
  <si>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</si>
  <si>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</si>
  <si>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</si>
  <si>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</si>
  <si>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</si>
  <si>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</si>
  <si>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</si>
  <si>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</si>
  <si>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</si>
  <si>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</si>
  <si>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</si>
  <si>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</si>
  <si>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</si>
  <si>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</si>
  <si>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</si>
  <si>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</si>
  <si>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</si>
  <si>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</si>
  <si>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</si>
  <si>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</si>
  <si>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</si>
  <si>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</si>
  <si>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</si>
  <si>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</si>
  <si>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</si>
  <si>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</si>
  <si>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</si>
  <si>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</si>
  <si>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</si>
  <si>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</si>
  <si>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</si>
  <si>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</si>
  <si>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</si>
  <si>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</si>
  <si>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</si>
  <si>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</si>
  <si>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</si>
  <si>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</si>
  <si>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</si>
  <si>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</si>
  <si>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</si>
  <si>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</si>
  <si>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</si>
  <si>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</si>
  <si>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</si>
  <si>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</si>
  <si>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</si>
  <si>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</si>
  <si>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</si>
  <si>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</si>
  <si>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</si>
  <si>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</si>
  <si>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</si>
  <si>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</si>
  <si>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</si>
  <si>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</si>
  <si>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</si>
  <si>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</si>
  <si>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</si>
  <si>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</si>
  <si>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</si>
  <si>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</si>
  <si>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</si>
  <si>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</si>
  <si>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</si>
  <si>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</si>
  <si>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</si>
  <si>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</si>
  <si>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</si>
  <si>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</si>
  <si>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</si>
  <si>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</si>
  <si>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</si>
  <si>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</si>
  <si>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</si>
  <si>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</si>
  <si>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</si>
  <si>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</si>
  <si>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</si>
  <si>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</si>
  <si>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</si>
  <si>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</si>
  <si>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</si>
  <si>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</si>
  <si>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</si>
  <si>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</si>
  <si>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</si>
  <si>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</si>
  <si>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</si>
  <si>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</si>
  <si>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</si>
  <si>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</si>
  <si>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</si>
  <si>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</si>
  <si>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</si>
  <si>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</si>
  <si>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</si>
  <si>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</si>
  <si>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</si>
  <si>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</si>
  <si>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</si>
  <si>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</si>
  <si>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</si>
  <si>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</si>
  <si>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</si>
  <si>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</si>
  <si>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</si>
  <si>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</si>
  <si>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</si>
  <si>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</si>
  <si>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</si>
  <si>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</si>
  <si>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</si>
  <si>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</si>
  <si>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</si>
  <si>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</si>
  <si>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</si>
  <si>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</si>
  <si>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</si>
  <si>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</si>
  <si>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</si>
  <si>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</si>
  <si>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</si>
  <si>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</si>
  <si>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</si>
  <si>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</si>
  <si>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</si>
  <si>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</si>
  <si>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</si>
  <si>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</si>
  <si>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</si>
  <si>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</si>
  <si>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</si>
  <si>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</si>
  <si>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</si>
  <si>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</si>
  <si>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</si>
  <si>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</si>
  <si>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</si>
  <si>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</si>
  <si>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</si>
  <si>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</si>
  <si>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</si>
  <si>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</si>
  <si>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</si>
  <si>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</si>
  <si>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</si>
  <si>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</si>
  <si>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</si>
  <si>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</si>
  <si>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</si>
  <si>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</si>
  <si>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</si>
  <si>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</si>
  <si>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</si>
  <si>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</si>
  <si>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</si>
  <si>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</si>
  <si>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</si>
  <si>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</si>
  <si>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</si>
  <si>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</si>
  <si>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</si>
  <si>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</si>
  <si>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</si>
  <si>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</si>
  <si>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</si>
  <si>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</si>
  <si>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</si>
  <si>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</si>
  <si>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</si>
  <si>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</si>
  <si>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</si>
  <si>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</si>
  <si>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</si>
  <si>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</si>
  <si>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</si>
  <si>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</si>
  <si>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</si>
  <si>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</si>
  <si>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</si>
  <si>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</si>
  <si>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</si>
  <si>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</si>
  <si>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</si>
  <si>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</si>
  <si>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</si>
  <si>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</si>
  <si>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</si>
  <si>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</si>
  <si>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</si>
  <si>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</si>
  <si>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</si>
  <si>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</si>
  <si>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</si>
  <si>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</si>
  <si>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</si>
  <si>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</si>
  <si>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</si>
  <si>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</si>
  <si>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</si>
  <si>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</si>
  <si>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</si>
  <si>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</si>
  <si>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</si>
  <si>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</si>
  <si>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</si>
  <si>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</si>
  <si>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</si>
  <si>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</si>
  <si>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</si>
  <si>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</si>
  <si>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</si>
  <si>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</si>
  <si>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</si>
  <si>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</si>
  <si>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</si>
  <si>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</si>
  <si>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</si>
  <si>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</si>
  <si>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</si>
  <si>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</si>
  <si>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</si>
  <si>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</si>
  <si>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</si>
  <si>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</si>
  <si>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</si>
  <si>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</si>
  <si>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</si>
  <si>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</si>
  <si>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</si>
  <si>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</si>
  <si>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</si>
  <si>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</si>
  <si>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</si>
  <si>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</si>
  <si>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</si>
  <si>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</si>
  <si>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</si>
  <si>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</si>
  <si>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</si>
  <si>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</si>
  <si>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</si>
  <si>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</si>
  <si>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</si>
  <si>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</si>
  <si>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</si>
  <si>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</si>
  <si>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</si>
  <si>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</si>
  <si>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</si>
  <si>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</si>
  <si>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</si>
  <si>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</si>
  <si>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</si>
  <si>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</si>
  <si>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</si>
  <si>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</si>
  <si>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</si>
  <si>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</si>
  <si>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</si>
  <si>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</si>
  <si>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</si>
  <si>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</si>
  <si>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</si>
  <si>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</si>
  <si>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</si>
  <si>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</si>
  <si>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</si>
  <si>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</si>
  <si>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</si>
  <si>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</si>
  <si>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</si>
  <si>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</si>
  <si>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</si>
  <si>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</si>
  <si>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</si>
  <si>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</si>
  <si>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</si>
  <si>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</si>
  <si>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</si>
  <si>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</si>
  <si>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</si>
  <si>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</si>
  <si>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</si>
  <si>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</si>
  <si>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</si>
  <si>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</si>
  <si>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</si>
  <si>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</si>
  <si>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</si>
  <si>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</si>
  <si>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</si>
  <si>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</si>
  <si>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</si>
  <si>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</si>
  <si>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</si>
  <si>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</si>
  <si>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</si>
  <si>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</si>
  <si>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</si>
  <si>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</si>
  <si>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</si>
  <si>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</si>
  <si>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</si>
  <si>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</si>
  <si>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</si>
  <si>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</si>
  <si>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</si>
  <si>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</si>
  <si>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</si>
  <si>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</si>
  <si>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</si>
  <si>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</si>
  <si>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</si>
  <si>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</si>
  <si>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</si>
  <si>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</si>
  <si>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</si>
  <si>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</si>
  <si>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</si>
  <si>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</si>
  <si>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</si>
  <si>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</si>
  <si>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</si>
  <si>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</si>
  <si>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</si>
  <si>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</si>
  <si>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</si>
  <si>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</si>
  <si>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</si>
  <si>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</si>
  <si>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</si>
  <si>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</si>
  <si>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</si>
  <si>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</si>
  <si>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</si>
  <si>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</si>
  <si>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</si>
  <si>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</si>
  <si>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</si>
  <si>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</si>
  <si>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</si>
  <si>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</si>
  <si>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</si>
  <si>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</si>
  <si>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</si>
  <si>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</si>
  <si>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</si>
  <si>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</si>
  <si>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</si>
  <si>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</si>
  <si>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</si>
  <si>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</si>
  <si>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</si>
  <si>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</si>
  <si>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</si>
  <si>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</si>
  <si>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</si>
  <si>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</si>
  <si>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</si>
  <si>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</si>
  <si>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</si>
  <si>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</si>
  <si>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</si>
  <si>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</si>
  <si>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</si>
  <si>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</si>
  <si>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</si>
  <si>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</si>
  <si>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</si>
  <si>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</si>
  <si>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</si>
  <si>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</si>
  <si>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</si>
  <si>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</si>
  <si>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</si>
  <si>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</si>
  <si>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</si>
  <si>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</si>
  <si>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</si>
  <si>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</si>
  <si>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</si>
  <si>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</si>
  <si>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</si>
  <si>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</si>
  <si>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</si>
  <si>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</si>
  <si>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</si>
  <si>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</si>
  <si>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</si>
  <si>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</si>
  <si>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</si>
  <si>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</si>
  <si>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</si>
  <si>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</si>
  <si>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</si>
  <si>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</si>
  <si>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</si>
  <si>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</si>
  <si>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</si>
  <si>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</si>
  <si>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</si>
  <si>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</si>
  <si>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</si>
  <si>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</si>
  <si>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</si>
  <si>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</si>
  <si>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</si>
  <si>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</si>
  <si>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</si>
  <si>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</si>
  <si>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</si>
  <si>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</si>
  <si>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</si>
  <si>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</si>
  <si>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</si>
  <si>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</si>
  <si>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</si>
  <si>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</si>
  <si>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</si>
  <si>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</si>
  <si>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</si>
  <si>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</si>
  <si>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</si>
  <si>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</si>
  <si>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</si>
  <si>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</si>
  <si>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</si>
  <si>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</si>
  <si>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</si>
  <si>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</si>
  <si>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</si>
  <si>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</si>
  <si>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</si>
  <si>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</si>
  <si>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</si>
  <si>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</si>
  <si>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</si>
  <si>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</si>
  <si>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</si>
  <si>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</si>
  <si>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</si>
  <si>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</si>
  <si>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</si>
  <si>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</si>
  <si>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</si>
  <si>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</si>
  <si>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</si>
  <si>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</si>
  <si>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</si>
  <si>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</si>
  <si>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</si>
  <si>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</si>
  <si>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</si>
  <si>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</si>
  <si>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</si>
  <si>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</si>
  <si>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</si>
  <si>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</si>
  <si>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</si>
  <si>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</si>
  <si>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</si>
  <si>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</si>
  <si>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</si>
  <si>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</si>
  <si>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</si>
  <si>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</si>
  <si>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</si>
  <si>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</si>
  <si>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</si>
  <si>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</si>
  <si>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</si>
  <si>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</si>
  <si>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</si>
  <si>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</si>
  <si>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</si>
  <si>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</si>
  <si>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</si>
  <si>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</si>
  <si>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</si>
  <si>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</si>
  <si>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</si>
  <si>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</si>
  <si>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</si>
  <si>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</si>
  <si>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</si>
  <si>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</si>
  <si>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</si>
  <si>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</si>
  <si>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</si>
  <si>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</si>
  <si>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</si>
  <si>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</si>
  <si>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</si>
  <si>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</si>
  <si>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</si>
  <si>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</si>
  <si>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</si>
  <si>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</si>
  <si>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</si>
  <si>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</si>
  <si>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</si>
  <si>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</si>
  <si>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</si>
  <si>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</si>
  <si>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</si>
  <si>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</si>
  <si>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</si>
  <si>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</si>
  <si>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</si>
  <si>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</si>
  <si>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</si>
  <si>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</si>
  <si>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</si>
  <si>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</si>
  <si>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</si>
  <si>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</si>
  <si>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</si>
  <si>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</si>
  <si>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</si>
  <si>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</si>
  <si>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</si>
  <si>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</si>
  <si>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</si>
  <si>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</si>
  <si>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</si>
  <si>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</si>
  <si>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</si>
  <si>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</si>
  <si>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</si>
  <si>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</si>
  <si>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</si>
  <si>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</si>
  <si>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</si>
  <si>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</si>
  <si>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</si>
  <si>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</si>
  <si>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</si>
  <si>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</si>
  <si>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</si>
  <si>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</si>
  <si>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</si>
  <si>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</si>
  <si>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</si>
  <si>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</si>
  <si>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</si>
  <si>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</si>
  <si>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</si>
  <si>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</si>
  <si>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</si>
  <si>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</si>
  <si>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</si>
  <si>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</si>
  <si>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</si>
  <si>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</si>
  <si>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</si>
  <si>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</si>
  <si>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</si>
  <si>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</si>
  <si>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</si>
  <si>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</si>
  <si>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</si>
  <si>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</si>
  <si>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</si>
  <si>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</si>
  <si>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</si>
  <si>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</si>
  <si>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</si>
  <si>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</si>
  <si>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</si>
  <si>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</si>
  <si>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</si>
  <si>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</si>
  <si>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</si>
  <si>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</si>
  <si>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</si>
  <si>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</si>
  <si>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</si>
  <si>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</si>
  <si>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</si>
  <si>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</si>
  <si>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</si>
  <si>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</si>
  <si>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</si>
  <si>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</si>
  <si>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</si>
  <si>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</si>
  <si>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</si>
  <si>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</si>
  <si>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</si>
  <si>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</si>
  <si>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</si>
  <si>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</si>
  <si>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</si>
  <si>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</si>
  <si>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</si>
  <si>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</si>
  <si>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</si>
  <si>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</si>
  <si>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</si>
  <si>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</si>
  <si>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</si>
  <si>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</si>
  <si>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</si>
  <si>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</si>
  <si>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</si>
  <si>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</si>
  <si>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</si>
  <si>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</si>
  <si>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</si>
  <si>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</si>
  <si>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</si>
  <si>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</si>
  <si>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</si>
  <si>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</si>
  <si>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</si>
  <si>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</si>
  <si>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</si>
  <si>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</si>
  <si>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</si>
  <si>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</si>
  <si>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</si>
  <si>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</si>
  <si>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</si>
  <si>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</si>
  <si>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</si>
  <si>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</si>
  <si>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</si>
  <si>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</si>
  <si>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</si>
  <si>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</si>
  <si>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</si>
  <si>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</si>
  <si>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</si>
  <si>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</si>
  <si>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</si>
  <si>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</si>
  <si>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</si>
  <si>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</si>
  <si>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</si>
  <si>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</si>
  <si>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</si>
  <si>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</si>
  <si>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</si>
  <si>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</si>
  <si>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</si>
  <si>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</si>
  <si>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</si>
  <si>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</si>
  <si>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</si>
  <si>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</si>
  <si>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</si>
  <si>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</si>
  <si>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</si>
  <si>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</si>
  <si>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</si>
  <si>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</si>
  <si>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</si>
  <si>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</si>
  <si>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</si>
  <si>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</si>
  <si>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</si>
  <si>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</si>
  <si>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</si>
  <si>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</si>
  <si>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</si>
  <si>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</si>
  <si>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</si>
  <si>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</si>
  <si>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</si>
  <si>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</si>
  <si>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</si>
  <si>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</si>
  <si>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</si>
  <si>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</si>
  <si>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</si>
  <si>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</si>
  <si>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</si>
  <si>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</si>
  <si>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</si>
  <si>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</si>
  <si>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</si>
  <si>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</si>
  <si>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</si>
  <si>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</si>
  <si>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</si>
  <si>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</si>
  <si>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</si>
  <si>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</si>
  <si>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</si>
  <si>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</si>
  <si>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</si>
  <si>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</si>
  <si>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</si>
  <si>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</si>
  <si>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</si>
  <si>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</si>
  <si>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</si>
  <si>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</si>
  <si>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</si>
  <si>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</si>
  <si>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</si>
  <si>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</si>
  <si>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</si>
  <si>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</si>
  <si>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</si>
  <si>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</si>
  <si>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</si>
  <si>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</si>
  <si>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</si>
  <si>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</si>
  <si>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</si>
  <si>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</si>
  <si>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</si>
  <si>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</si>
  <si>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</si>
  <si>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</si>
  <si>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</si>
  <si>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</si>
  <si>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</si>
  <si>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</si>
  <si>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</si>
  <si>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</si>
  <si>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</si>
  <si>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</si>
  <si>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</si>
  <si>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</si>
  <si>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</si>
  <si>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</si>
  <si>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</si>
  <si>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</si>
  <si>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</si>
  <si>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</si>
  <si>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</si>
  <si>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</si>
  <si>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</si>
  <si>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</si>
  <si>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</si>
  <si>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</si>
  <si>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</si>
  <si>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</si>
  <si>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</si>
  <si>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</si>
  <si>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</si>
  <si>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</si>
  <si>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</si>
  <si>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</si>
  <si>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</si>
  <si>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</si>
  <si>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</si>
  <si>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</si>
  <si>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</si>
  <si>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</si>
  <si>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</si>
  <si>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</si>
  <si>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</si>
  <si>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</si>
  <si>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</si>
  <si>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</si>
  <si>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</si>
  <si>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</si>
  <si>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</si>
  <si>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</si>
  <si>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</si>
  <si>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</si>
  <si>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</si>
  <si>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</si>
  <si>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</si>
  <si>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</si>
  <si>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</si>
  <si>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</si>
  <si>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</si>
  <si>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</si>
  <si>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</si>
  <si>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</si>
  <si>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</si>
  <si>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</si>
  <si>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</si>
  <si>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</si>
  <si>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</si>
  <si>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</si>
  <si>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</si>
  <si>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</si>
  <si>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</si>
  <si>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</si>
  <si>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</si>
  <si>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</si>
  <si>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</si>
  <si>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</si>
  <si>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</si>
  <si>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</si>
  <si>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</si>
  <si>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</si>
  <si>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</si>
  <si>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</si>
  <si>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</si>
  <si>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</si>
  <si>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</si>
  <si>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</si>
  <si>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</si>
  <si>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</si>
  <si>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</si>
  <si>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</si>
  <si>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</si>
  <si>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</si>
  <si>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</si>
  <si>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</si>
  <si>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</si>
  <si>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</si>
  <si>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</si>
  <si>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</si>
  <si>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</si>
  <si>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</si>
  <si>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</si>
  <si>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</si>
  <si>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</si>
  <si>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</si>
  <si>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</si>
  <si>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</si>
  <si>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</si>
  <si>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</si>
  <si>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</si>
  <si>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</si>
  <si>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</si>
  <si>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</si>
  <si>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</si>
  <si>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</si>
  <si>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</si>
  <si>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</si>
  <si>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</si>
  <si>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</si>
  <si>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</si>
  <si>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</si>
  <si>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</si>
  <si>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</si>
  <si>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</si>
  <si>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</si>
  <si>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</si>
  <si>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</si>
  <si>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</si>
  <si>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</si>
  <si>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</si>
  <si>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</si>
  <si>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</si>
  <si>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</si>
  <si>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</si>
  <si>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</si>
  <si>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</si>
  <si>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</si>
  <si>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</si>
  <si>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</si>
  <si>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</si>
  <si>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</si>
  <si>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</si>
  <si>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</si>
  <si>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</si>
  <si>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</si>
  <si>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</si>
  <si>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</si>
  <si>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</si>
  <si>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</si>
  <si>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</si>
  <si>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</si>
  <si>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</si>
  <si>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</si>
  <si>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</si>
  <si>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</si>
  <si>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</si>
  <si>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</si>
  <si>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</si>
  <si>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</si>
  <si>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</si>
  <si>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</si>
  <si>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</si>
  <si>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</si>
  <si>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</si>
  <si>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</si>
  <si>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</si>
  <si>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</si>
  <si>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</si>
  <si>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</si>
  <si>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</si>
  <si>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</si>
  <si>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</si>
  <si>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</si>
  <si>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</si>
  <si>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</si>
  <si>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</si>
  <si>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</si>
  <si>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</si>
  <si>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</si>
  <si>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</si>
  <si>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</si>
  <si>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</si>
  <si>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</si>
  <si>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</si>
  <si>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</si>
  <si>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</si>
  <si>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</si>
  <si>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</si>
  <si>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</si>
  <si>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</si>
  <si>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</si>
  <si>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</si>
  <si>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</si>
  <si>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</si>
  <si>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</si>
  <si>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</si>
  <si>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</si>
  <si>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</si>
  <si>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</si>
  <si>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</si>
  <si>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</si>
  <si>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</si>
  <si>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</si>
  <si>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</si>
  <si>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</si>
  <si>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</si>
  <si>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</si>
  <si>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</si>
  <si>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</si>
  <si>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</si>
  <si>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</si>
  <si>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</si>
  <si>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</si>
  <si>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</si>
  <si>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</si>
  <si>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</si>
  <si>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</si>
  <si>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</si>
  <si>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</si>
  <si>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</si>
  <si>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</si>
  <si>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</si>
  <si>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</si>
  <si>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</si>
  <si>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</si>
  <si>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</si>
  <si>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</si>
  <si>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</si>
  <si>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</si>
  <si>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</si>
  <si>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</si>
  <si>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</si>
  <si>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</si>
  <si>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</si>
  <si>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</si>
  <si>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</si>
  <si>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</si>
  <si>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</si>
  <si>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</si>
  <si>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</si>
  <si>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</si>
  <si>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</si>
  <si>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</si>
  <si>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</si>
  <si>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</si>
  <si>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</si>
  <si>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</si>
  <si>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</si>
  <si>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</si>
  <si>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</si>
  <si>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</si>
  <si>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</si>
  <si>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</si>
  <si>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</si>
  <si>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</si>
  <si>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</si>
  <si>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</si>
  <si>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</si>
  <si>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</si>
  <si>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</si>
  <si>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</si>
  <si>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</si>
  <si>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</si>
  <si>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</si>
  <si>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</si>
  <si>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</si>
  <si>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</si>
  <si>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</si>
  <si>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</si>
  <si>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</si>
  <si>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</si>
  <si>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</si>
  <si>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</si>
  <si>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</si>
  <si>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</si>
  <si>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</si>
  <si>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</si>
  <si>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</si>
  <si>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</si>
  <si>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</si>
  <si>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</si>
  <si>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</si>
  <si>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</si>
  <si>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</si>
  <si>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</si>
  <si>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</si>
  <si>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</si>
  <si>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</si>
  <si>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</si>
  <si>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</si>
  <si>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</si>
  <si>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</si>
  <si>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</si>
  <si>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</si>
  <si>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</si>
  <si>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</si>
  <si>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</si>
  <si>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</si>
  <si>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</si>
  <si>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</si>
  <si>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</si>
  <si>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</si>
  <si>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</si>
  <si>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</si>
  <si>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</si>
  <si>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</si>
  <si>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</si>
  <si>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</si>
  <si>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</si>
  <si>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</si>
  <si>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</si>
  <si>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</si>
  <si>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</si>
  <si>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</si>
  <si>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</si>
  <si>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</si>
  <si>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</si>
  <si>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</si>
  <si>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</si>
  <si>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</si>
  <si>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</si>
  <si>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</si>
  <si>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</si>
  <si>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</si>
  <si>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</si>
  <si>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</si>
  <si>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</si>
  <si>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</si>
  <si>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</si>
  <si>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</si>
  <si>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</si>
  <si>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</si>
  <si>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</si>
  <si>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</si>
  <si>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</si>
  <si>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</si>
  <si>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</si>
  <si>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</si>
  <si>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</si>
  <si>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</si>
  <si>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</si>
  <si>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</si>
  <si>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</si>
  <si>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</si>
  <si>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</si>
  <si>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</si>
  <si>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</si>
  <si>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</si>
  <si>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</si>
  <si>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</si>
  <si>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</si>
  <si>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</si>
  <si>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</si>
  <si>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</si>
  <si>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</si>
  <si>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</si>
  <si>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</si>
  <si>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</si>
  <si>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</si>
  <si>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</si>
  <si>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</si>
  <si>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</si>
  <si>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</si>
  <si>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</si>
  <si>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</si>
  <si>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</si>
  <si>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</si>
  <si>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</si>
  <si>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</si>
  <si>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</si>
  <si>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</si>
  <si>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</si>
  <si>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</si>
  <si>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</si>
  <si>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</si>
  <si>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</si>
  <si>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</si>
  <si>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</si>
  <si>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</si>
  <si>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</si>
  <si>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</si>
  <si>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</si>
  <si>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</si>
  <si>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</si>
  <si>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</si>
  <si>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</si>
  <si>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</si>
  <si>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</si>
  <si>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</si>
  <si>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</si>
  <si>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</si>
  <si>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</si>
  <si>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</si>
  <si>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</si>
  <si>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</si>
  <si>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</si>
  <si>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</si>
  <si>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</si>
  <si>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</si>
  <si>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</si>
  <si>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</si>
  <si>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</si>
  <si>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</si>
  <si>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</si>
  <si>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</si>
  <si>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</si>
  <si>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</si>
  <si>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</si>
  <si>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</si>
  <si>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</si>
  <si>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</si>
  <si>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</si>
  <si>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</si>
  <si>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</si>
  <si>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</si>
  <si>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</si>
  <si>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</si>
  <si>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</si>
  <si>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</si>
  <si>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</si>
  <si>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</si>
  <si>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</si>
  <si>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</si>
  <si>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</si>
  <si>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</si>
  <si>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</si>
  <si>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</si>
  <si>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</si>
  <si>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</si>
  <si>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</si>
  <si>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</si>
  <si>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</si>
  <si>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</si>
  <si>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</si>
  <si>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</si>
  <si>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</si>
  <si>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</si>
  <si>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</si>
  <si>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</si>
  <si>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</si>
  <si>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</si>
  <si>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</si>
  <si>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</si>
  <si>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</si>
  <si>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</si>
  <si>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</si>
  <si>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</si>
  <si>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</si>
  <si>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</si>
  <si>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</si>
  <si>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</si>
  <si>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</si>
  <si>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</si>
  <si>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</si>
  <si>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</si>
  <si>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</si>
  <si>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</si>
  <si>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</si>
  <si>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</si>
  <si>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</si>
  <si>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</si>
  <si>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</si>
  <si>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</si>
  <si>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</si>
  <si>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</si>
  <si>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</si>
  <si>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</si>
  <si>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</si>
  <si>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</si>
  <si>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</si>
  <si>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</si>
  <si>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</si>
  <si>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</si>
  <si>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</si>
  <si>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</si>
  <si>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</si>
  <si>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</si>
  <si>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</si>
  <si>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</si>
  <si>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</si>
  <si>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</si>
  <si>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</si>
  <si>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</si>
  <si>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</si>
  <si>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</si>
  <si>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</si>
  <si>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</si>
  <si>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</si>
  <si>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</si>
  <si>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</si>
  <si>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</si>
  <si>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</si>
  <si>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</si>
  <si>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</si>
  <si>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</si>
  <si>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</si>
  <si>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</si>
  <si>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</si>
  <si>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</si>
  <si>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</si>
  <si>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</si>
  <si>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</si>
  <si>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</si>
  <si>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</si>
  <si>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</si>
  <si>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</si>
  <si>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</si>
  <si>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</si>
  <si>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</si>
  <si>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</si>
  <si>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</si>
  <si>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</si>
  <si>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</si>
  <si>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</si>
  <si>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</si>
  <si>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</si>
  <si>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</si>
  <si>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</si>
  <si>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</si>
  <si>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</si>
  <si>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</si>
  <si>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</si>
  <si>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</si>
  <si>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</si>
  <si>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</si>
  <si>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</si>
  <si>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</si>
  <si>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</si>
  <si>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</si>
  <si>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</si>
  <si>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</si>
  <si>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</si>
  <si>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</si>
  <si>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</si>
  <si>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</si>
  <si>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</si>
  <si>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</si>
  <si>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</si>
  <si>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</si>
  <si>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</si>
  <si>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</si>
  <si>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</si>
  <si>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</si>
  <si>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</si>
  <si>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</si>
  <si>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</si>
  <si>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</si>
  <si>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</si>
  <si>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</si>
  <si>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</si>
  <si>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</si>
  <si>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</si>
  <si>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</si>
  <si>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</si>
  <si>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</si>
  <si>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</si>
  <si>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</si>
  <si>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</si>
  <si>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</si>
  <si>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</si>
  <si>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</si>
  <si>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</si>
  <si>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</si>
  <si>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</si>
  <si>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</si>
  <si>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</si>
  <si>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</si>
  <si>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</si>
  <si>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</si>
  <si>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</si>
  <si>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</si>
  <si>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</si>
  <si>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</si>
  <si>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</si>
  <si>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</si>
  <si>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</si>
  <si>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</si>
  <si>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</si>
  <si>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</si>
  <si>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</si>
  <si>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</si>
  <si>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</si>
  <si>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</si>
  <si>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</si>
  <si>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</si>
  <si>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</si>
  <si>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</si>
  <si>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</si>
  <si>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</si>
  <si>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</si>
  <si>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</si>
  <si>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</si>
  <si>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</si>
  <si>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</si>
  <si>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</si>
  <si>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</si>
  <si>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</si>
  <si>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</si>
  <si>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</si>
  <si>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</si>
  <si>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</si>
  <si>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</si>
  <si>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</si>
  <si>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</si>
  <si>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</si>
  <si>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</si>
  <si>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</si>
  <si>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</si>
  <si>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</si>
  <si>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</si>
  <si>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</si>
  <si>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</si>
  <si>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</si>
  <si>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</si>
  <si>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</si>
  <si>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</si>
  <si>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</si>
  <si>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</si>
  <si>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</si>
  <si>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</si>
  <si>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</si>
  <si>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</si>
  <si>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</si>
  <si>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</si>
  <si>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</si>
  <si>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</si>
  <si>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</si>
  <si>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</si>
  <si>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</si>
  <si>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</si>
  <si>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</si>
  <si>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</si>
  <si>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</si>
  <si>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</si>
  <si>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</si>
  <si>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</si>
  <si>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</si>
  <si>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</si>
  <si>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</si>
  <si>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</si>
  <si>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</si>
  <si>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</si>
  <si>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</si>
  <si>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</si>
  <si>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</si>
  <si>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</si>
  <si>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</si>
  <si>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</si>
  <si>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</si>
  <si>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</si>
  <si>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</si>
  <si>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</si>
  <si>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</si>
  <si>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</si>
  <si>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</si>
  <si>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</si>
  <si>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</si>
  <si>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</si>
  <si>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</si>
  <si>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</si>
  <si>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</si>
  <si>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</si>
  <si>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</si>
  <si>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</si>
  <si>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</si>
  <si>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</si>
  <si>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</si>
  <si>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</si>
  <si>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</si>
  <si>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</si>
  <si>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</si>
  <si>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</si>
  <si>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</si>
  <si>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</si>
  <si>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</si>
  <si>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</si>
  <si>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</si>
  <si>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</si>
  <si>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</si>
  <si>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</si>
  <si>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</si>
  <si>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</si>
  <si>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</si>
  <si>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</si>
  <si>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</si>
  <si>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</si>
  <si>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</si>
  <si>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</si>
  <si>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</si>
  <si>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</si>
  <si>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</si>
  <si>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</si>
  <si>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</si>
  <si>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</si>
  <si>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</si>
  <si>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</si>
  <si>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</si>
  <si>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</si>
  <si>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</si>
  <si>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</si>
  <si>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</si>
  <si>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</si>
  <si>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</si>
  <si>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</si>
  <si>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</si>
  <si>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</si>
  <si>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</si>
  <si>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</si>
  <si>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</si>
  <si>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</si>
  <si>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</si>
  <si>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</si>
  <si>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</si>
  <si>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</si>
  <si>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</si>
  <si>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</si>
  <si>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</si>
  <si>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</si>
  <si>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</si>
  <si>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</si>
  <si>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</si>
  <si>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</si>
  <si>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</si>
  <si>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</si>
  <si>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</si>
  <si>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</si>
  <si>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</si>
  <si>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</si>
  <si>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</si>
  <si>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</si>
  <si>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</si>
  <si>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</si>
  <si>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</si>
  <si>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</si>
  <si>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</si>
  <si>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</si>
  <si>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</si>
  <si>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</si>
  <si>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</si>
  <si>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</si>
  <si>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</si>
  <si>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</si>
  <si>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</si>
  <si>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</si>
  <si>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</si>
  <si>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</si>
  <si>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</si>
  <si>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</si>
  <si>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</si>
  <si>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</si>
  <si>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</si>
  <si>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</si>
  <si>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</si>
  <si>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</si>
  <si>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</si>
  <si>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</si>
  <si>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</si>
  <si>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</si>
  <si>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</si>
  <si>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</si>
  <si>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</si>
  <si>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</si>
  <si>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</si>
  <si>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</si>
  <si>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</si>
  <si>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</si>
  <si>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</si>
  <si>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</si>
  <si>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</si>
  <si>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</si>
  <si>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</si>
  <si>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</si>
  <si>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</si>
  <si>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</si>
  <si>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</si>
  <si>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</si>
  <si>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</si>
  <si>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</si>
  <si>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</si>
  <si>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</si>
  <si>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</si>
  <si>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</si>
  <si>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</si>
  <si>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</si>
  <si>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</si>
  <si>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</si>
  <si>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</si>
  <si>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</si>
  <si>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</si>
  <si>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</si>
  <si>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</si>
  <si>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</si>
  <si>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</si>
  <si>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</si>
  <si>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</si>
  <si>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</si>
  <si>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</si>
  <si>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</si>
  <si>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</si>
  <si>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</si>
  <si>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</si>
  <si>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</si>
  <si>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</si>
  <si>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</si>
  <si>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</si>
  <si>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</si>
  <si>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</si>
  <si>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</si>
  <si>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</si>
  <si>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</si>
  <si>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</si>
  <si>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</si>
  <si>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</si>
  <si>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</si>
  <si>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</si>
  <si>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</si>
  <si>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</si>
  <si>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</si>
  <si>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</si>
  <si>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</si>
  <si>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</si>
  <si>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</si>
  <si>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</si>
  <si>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</si>
  <si>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</si>
  <si>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</si>
  <si>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</si>
  <si>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</si>
  <si>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</si>
  <si>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</si>
  <si>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</si>
  <si>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</si>
  <si>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</si>
  <si>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</si>
  <si>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</si>
  <si>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</si>
  <si>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</si>
  <si>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</si>
  <si>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</si>
  <si>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</si>
  <si>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</si>
  <si>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</si>
  <si>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</si>
  <si>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</si>
  <si>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</si>
  <si>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</si>
  <si>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</si>
  <si>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</si>
  <si>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</si>
  <si>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</si>
  <si>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</si>
  <si>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</si>
  <si>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</si>
  <si>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</si>
  <si>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</si>
  <si>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</si>
  <si>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</si>
  <si>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</si>
  <si>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</si>
  <si>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</si>
  <si>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</si>
  <si>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</si>
  <si>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</si>
  <si>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</si>
  <si>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</si>
  <si>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</si>
  <si>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</si>
  <si>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</si>
  <si>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</si>
  <si>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</si>
  <si>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</si>
  <si>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</si>
  <si>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</si>
  <si>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</si>
  <si>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</si>
  <si>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</si>
  <si>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</si>
  <si>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</si>
  <si>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</si>
  <si>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</si>
  <si>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</si>
  <si>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</si>
  <si>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</si>
  <si>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</si>
  <si>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</si>
  <si>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</si>
  <si>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</si>
  <si>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</si>
  <si>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</si>
  <si>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</si>
  <si>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</si>
  <si>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</si>
  <si>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</si>
  <si>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</si>
  <si>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</si>
  <si>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</si>
  <si>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</si>
  <si>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</si>
  <si>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</si>
  <si>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</si>
  <si>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</si>
  <si>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</si>
  <si>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</si>
  <si>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</si>
  <si>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</si>
  <si>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</si>
  <si>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</si>
  <si>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</si>
  <si>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</si>
  <si>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</si>
  <si>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</si>
  <si>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</si>
  <si>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</si>
  <si>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</si>
  <si>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</si>
  <si>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</si>
  <si>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</si>
  <si>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</si>
  <si>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</si>
  <si>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</si>
  <si>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</si>
  <si>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</si>
  <si>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</si>
  <si>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</si>
  <si>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</si>
  <si>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</si>
  <si>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</si>
  <si>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</si>
  <si>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</si>
  <si>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</si>
  <si>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</si>
  <si>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</si>
  <si>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</si>
  <si>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</si>
  <si>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</si>
  <si>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</si>
  <si>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</si>
  <si>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</si>
  <si>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</si>
  <si>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</si>
  <si>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</si>
  <si>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</si>
  <si>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</si>
  <si>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</si>
  <si>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</si>
  <si>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</si>
  <si>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</si>
  <si>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</si>
  <si>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</si>
  <si>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</si>
  <si>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</si>
  <si>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</si>
  <si>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</si>
  <si>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</si>
  <si>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</si>
  <si>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</si>
  <si>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</si>
  <si>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</si>
  <si>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</si>
  <si>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</si>
  <si>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</si>
  <si>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</si>
  <si>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</si>
  <si>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</si>
  <si>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</si>
  <si>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</si>
  <si>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</si>
  <si>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</si>
  <si>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</si>
  <si>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</si>
  <si>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</si>
  <si>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</si>
  <si>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</si>
  <si>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</si>
  <si>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</si>
  <si>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</si>
  <si>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</si>
  <si>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</si>
  <si>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</si>
  <si>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</si>
  <si>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</si>
  <si>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</si>
  <si>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</si>
  <si>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</si>
  <si>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</si>
  <si>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</si>
  <si>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</si>
  <si>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</si>
  <si>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</si>
  <si>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</si>
  <si>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</si>
  <si>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</si>
  <si>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</si>
  <si>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</si>
  <si>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</si>
  <si>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</si>
  <si>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</si>
  <si>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</si>
  <si>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</si>
  <si>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</si>
  <si>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</si>
  <si>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</si>
  <si>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</si>
  <si>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</si>
  <si>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</si>
  <si>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</si>
  <si>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</si>
  <si>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</si>
  <si>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</si>
  <si>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</si>
  <si>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</si>
  <si>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</si>
  <si>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</si>
  <si>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</si>
  <si>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</si>
  <si>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</si>
  <si>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</si>
  <si>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</si>
  <si>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</si>
  <si>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</si>
  <si>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</si>
  <si>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</si>
  <si>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</si>
  <si>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</si>
  <si>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</si>
  <si>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</si>
  <si>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</si>
  <si>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</si>
  <si>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</si>
  <si>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</si>
  <si>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</si>
  <si>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</si>
  <si>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</si>
  <si>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</si>
  <si>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</si>
  <si>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</si>
  <si>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</si>
  <si>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</si>
  <si>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</si>
  <si>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</si>
  <si>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</si>
  <si>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</si>
  <si>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</si>
  <si>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</si>
  <si>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</si>
  <si>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</si>
  <si>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</si>
  <si>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</si>
  <si>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</si>
  <si>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</si>
  <si>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</si>
  <si>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</si>
  <si>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</si>
  <si>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</si>
  <si>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</si>
  <si>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</si>
  <si>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</si>
  <si>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</si>
  <si>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</si>
  <si>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</si>
  <si>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</si>
  <si>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</si>
  <si>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</si>
  <si>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</si>
  <si>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</si>
  <si>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</si>
  <si>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</si>
  <si>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</si>
  <si>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</si>
  <si>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</si>
  <si>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</si>
  <si>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</si>
  <si>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</si>
  <si>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</si>
  <si>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</si>
  <si>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</si>
  <si>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</si>
  <si>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</si>
  <si>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</si>
  <si>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</si>
  <si>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</si>
  <si>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</si>
  <si>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</si>
  <si>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</si>
  <si>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</si>
  <si>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</si>
  <si>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</si>
  <si>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</si>
  <si>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</si>
  <si>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</si>
  <si>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</si>
  <si>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</si>
  <si>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</si>
  <si>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</si>
  <si>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</si>
  <si>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</si>
  <si>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</si>
  <si>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</si>
  <si>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</si>
  <si>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</si>
  <si>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</si>
  <si>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</si>
  <si>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</si>
  <si>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</si>
  <si>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</si>
  <si>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</si>
  <si>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</si>
  <si>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</si>
  <si>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</si>
  <si>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</si>
  <si>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</si>
  <si>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</si>
  <si>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</si>
  <si>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</si>
  <si>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</si>
  <si>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</si>
  <si>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</si>
  <si>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</si>
  <si>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</si>
  <si>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</si>
  <si>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</si>
  <si>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</si>
  <si>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</si>
  <si>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</si>
  <si>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</si>
  <si>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</si>
  <si>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</si>
  <si>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</si>
  <si>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</si>
  <si>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</si>
  <si>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</si>
  <si>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</si>
  <si>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</si>
  <si>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</si>
  <si>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</si>
  <si>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</si>
  <si>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</si>
  <si>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</si>
  <si>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</si>
  <si>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</si>
  <si>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</si>
  <si>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</si>
  <si>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</si>
  <si>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</si>
  <si>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</si>
  <si>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</si>
  <si>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</si>
  <si>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</si>
  <si>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</si>
  <si>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</si>
  <si>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</si>
  <si>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</si>
  <si>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</si>
  <si>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</si>
  <si>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</si>
  <si>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</si>
  <si>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</si>
  <si>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</si>
  <si>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</si>
  <si>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</si>
  <si>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</si>
  <si>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</si>
  <si>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</si>
  <si>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</si>
  <si>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</si>
  <si>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</si>
  <si>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</si>
  <si>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</si>
  <si>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</si>
  <si>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</si>
  <si>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</si>
  <si>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</si>
  <si>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</si>
  <si>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</si>
  <si>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</si>
  <si>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</si>
  <si>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</si>
  <si>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</si>
  <si>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</si>
  <si>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</si>
  <si>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</si>
  <si>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</si>
  <si>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</si>
  <si>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</si>
  <si>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</si>
  <si>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</si>
  <si>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</si>
  <si>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</si>
  <si>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</si>
  <si>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</si>
  <si>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</si>
  <si>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</si>
  <si>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</si>
  <si>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</si>
  <si>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</si>
  <si>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</si>
  <si>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</si>
  <si>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</si>
  <si>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</si>
  <si>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</si>
  <si>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</si>
  <si>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</si>
  <si>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</si>
  <si>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</si>
  <si>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</si>
  <si>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</si>
  <si>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</si>
  <si>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</si>
  <si>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</si>
  <si>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</si>
  <si>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</si>
  <si>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</si>
  <si>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</si>
  <si>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</si>
  <si>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</si>
  <si>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</si>
  <si>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</si>
  <si>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</si>
  <si>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</si>
  <si>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</si>
  <si>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</si>
  <si>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</si>
  <si>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</si>
  <si>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</si>
  <si>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</si>
  <si>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</si>
  <si>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</si>
  <si>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</si>
  <si>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</si>
  <si>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</si>
  <si>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</si>
  <si>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</si>
  <si>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</si>
  <si>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</si>
  <si>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</si>
  <si>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</si>
  <si>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</si>
  <si>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</si>
  <si>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</si>
  <si>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</si>
  <si>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</si>
  <si>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</si>
  <si>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</si>
  <si>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</si>
  <si>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</si>
  <si>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</si>
  <si>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</si>
  <si>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</si>
  <si>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</si>
  <si>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</si>
  <si>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</si>
  <si>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</si>
  <si>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</si>
  <si>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</si>
  <si>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</si>
  <si>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</si>
  <si>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</si>
  <si>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</si>
  <si>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</si>
  <si>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</si>
  <si>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</si>
  <si>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</si>
  <si>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</si>
  <si>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</si>
  <si>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</si>
  <si>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</si>
  <si>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</si>
  <si>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</si>
  <si>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</si>
  <si>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</si>
  <si>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</si>
  <si>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</si>
  <si>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</si>
  <si>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</si>
  <si>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</si>
  <si>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</si>
  <si>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</si>
  <si>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</si>
  <si>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</si>
  <si>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</si>
  <si>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</si>
  <si>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</si>
  <si>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</si>
  <si>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</si>
  <si>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</si>
  <si>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</si>
  <si>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</si>
  <si>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</si>
  <si>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</si>
  <si>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</si>
  <si>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</si>
  <si>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</si>
  <si>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</si>
  <si>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</si>
  <si>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</si>
  <si>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</si>
  <si>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</si>
  <si>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</si>
  <si>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</si>
  <si>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</si>
  <si>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</si>
  <si>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</si>
  <si>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</si>
  <si>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</si>
  <si>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</si>
  <si>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</si>
  <si>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</si>
  <si>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</si>
  <si>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</si>
  <si>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</si>
  <si>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</si>
  <si>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</si>
  <si>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</si>
  <si>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</si>
  <si>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</si>
  <si>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</si>
  <si>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</si>
  <si>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</si>
  <si>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</si>
  <si>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</si>
  <si>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</si>
  <si>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</si>
  <si>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</si>
  <si>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</si>
  <si>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</si>
  <si>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</si>
  <si>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</si>
  <si>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</si>
  <si>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</si>
  <si>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</si>
  <si>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</si>
  <si>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</si>
  <si>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</si>
  <si>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</si>
  <si>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</si>
  <si>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</si>
  <si>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</si>
  <si>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</si>
  <si>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</si>
  <si>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</si>
  <si>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</si>
  <si>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</si>
  <si>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</si>
  <si>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</si>
  <si>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</si>
  <si>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</si>
  <si>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</si>
  <si>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</si>
  <si>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</si>
  <si>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</si>
  <si>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</si>
  <si>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</si>
  <si>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</si>
  <si>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</si>
  <si>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</si>
  <si>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</si>
  <si>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</si>
  <si>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</si>
  <si>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</si>
  <si>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</si>
  <si>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</si>
  <si>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</si>
  <si>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</si>
  <si>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</si>
  <si>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</si>
  <si>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</si>
  <si>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</si>
  <si>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</si>
  <si>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</si>
  <si>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</si>
  <si>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</si>
  <si>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</si>
  <si>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</si>
  <si>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</si>
  <si>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</si>
  <si>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</si>
  <si>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</si>
  <si>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</si>
  <si>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</si>
  <si>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</si>
  <si>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</si>
  <si>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</si>
  <si>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</si>
  <si>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</si>
  <si>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</si>
  <si>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</si>
  <si>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</si>
  <si>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</si>
  <si>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</si>
  <si>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</si>
  <si>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</si>
  <si>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</si>
  <si>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</si>
  <si>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</si>
  <si>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</si>
  <si>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</si>
  <si>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</si>
  <si>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</si>
  <si>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</si>
  <si>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</si>
  <si>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</si>
  <si>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</si>
  <si>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</si>
  <si>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</si>
  <si>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</si>
  <si>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</si>
  <si>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</si>
  <si>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</si>
  <si>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</si>
  <si>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</si>
  <si>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</si>
  <si>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</si>
  <si>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</si>
  <si>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</si>
  <si>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</si>
  <si>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</si>
  <si>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</si>
  <si>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</si>
  <si>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</si>
  <si>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</si>
  <si>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</si>
  <si>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</si>
  <si>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</si>
  <si>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</si>
  <si>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</si>
  <si>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</si>
  <si>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</si>
  <si>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</si>
  <si>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</si>
  <si>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</si>
  <si>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</si>
  <si>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</si>
  <si>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</si>
  <si>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</si>
  <si>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</si>
  <si>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</si>
  <si>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</si>
  <si>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</si>
  <si>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</si>
  <si>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</si>
  <si>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</si>
  <si>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</si>
  <si>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</si>
  <si>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</si>
  <si>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</si>
  <si>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</si>
  <si>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</si>
  <si>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</si>
  <si>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</si>
  <si>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</si>
  <si>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</si>
  <si>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</si>
  <si>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</si>
  <si>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</si>
  <si>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</si>
  <si>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</si>
  <si>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</si>
  <si>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</si>
  <si>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</si>
  <si>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</si>
  <si>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</si>
  <si>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</si>
  <si>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</si>
  <si>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</si>
  <si>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</si>
  <si>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</si>
  <si>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</si>
  <si>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</si>
  <si>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</si>
  <si>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</si>
  <si>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</si>
  <si>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</si>
  <si>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</si>
  <si>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</si>
  <si>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</si>
  <si>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</si>
  <si>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</si>
  <si>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</si>
  <si>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</si>
  <si>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</si>
  <si>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</si>
  <si>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</si>
  <si>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</si>
  <si>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</si>
  <si>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</si>
  <si>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</si>
  <si>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</si>
  <si>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</si>
  <si>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</si>
  <si>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</si>
  <si>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</si>
  <si>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</si>
  <si>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</si>
  <si>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</si>
  <si>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</si>
  <si>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</si>
  <si>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</si>
  <si>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</si>
  <si>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</si>
  <si>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</si>
  <si>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</si>
  <si>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</si>
  <si>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</si>
  <si>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</si>
  <si>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</si>
  <si>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</si>
  <si>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</si>
  <si>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</si>
  <si>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</si>
  <si>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</si>
  <si>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</si>
  <si>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</si>
  <si>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</si>
  <si>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</si>
  <si>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</si>
  <si>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</si>
  <si>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</si>
  <si>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</si>
  <si>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</si>
  <si>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</si>
  <si>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</si>
  <si>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</si>
  <si>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</si>
  <si>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</si>
  <si>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</si>
  <si>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</si>
  <si>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</si>
  <si>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</si>
  <si>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</si>
  <si>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</si>
  <si>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</si>
  <si>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</si>
  <si>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</si>
  <si>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</si>
  <si>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</si>
  <si>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</si>
  <si>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</si>
  <si>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</si>
  <si>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</si>
  <si>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</si>
  <si>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</si>
  <si>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</si>
  <si>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</si>
  <si>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</si>
  <si>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</si>
  <si>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</si>
  <si>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</si>
  <si>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</si>
  <si>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</si>
  <si>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</si>
  <si>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</si>
  <si>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</si>
  <si>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</si>
  <si>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</si>
  <si>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</si>
  <si>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</si>
  <si>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</si>
  <si>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</si>
  <si>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</si>
  <si>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</si>
  <si>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</si>
  <si>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</si>
  <si>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</si>
  <si>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</si>
  <si>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</si>
  <si>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</si>
  <si>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</si>
  <si>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</si>
  <si>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</si>
  <si>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</si>
  <si>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</si>
  <si>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</si>
  <si>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</si>
  <si>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</si>
  <si>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</si>
  <si>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</si>
  <si>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</si>
  <si>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</si>
  <si>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</si>
  <si>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</si>
  <si>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</si>
  <si>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</si>
  <si>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</si>
  <si>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</si>
  <si>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</si>
  <si>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</si>
  <si>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</si>
  <si>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</si>
  <si>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</si>
  <si>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</si>
  <si>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</si>
  <si>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</si>
  <si>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</si>
  <si>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</si>
  <si>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</si>
  <si>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</si>
  <si>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</si>
  <si>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</si>
  <si>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</si>
  <si>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</si>
  <si>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</si>
  <si>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</si>
  <si>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</si>
  <si>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</si>
  <si>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</si>
  <si>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</si>
  <si>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</si>
  <si>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</si>
  <si>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</si>
  <si>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</si>
  <si>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</si>
  <si>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</si>
  <si>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</si>
  <si>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</si>
  <si>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</si>
  <si>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</si>
  <si>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</si>
  <si>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</si>
  <si>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</si>
  <si>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</si>
  <si>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</si>
  <si>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</si>
  <si>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</si>
  <si>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</si>
  <si>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</si>
  <si>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</si>
  <si>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</si>
  <si>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</si>
  <si>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</si>
  <si>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</si>
  <si>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</si>
  <si>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</si>
  <si>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</si>
  <si>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</si>
  <si>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</si>
  <si>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</si>
  <si>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</si>
  <si>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</si>
  <si>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</si>
  <si>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</si>
  <si>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</si>
  <si>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</si>
  <si>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</si>
  <si>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</si>
  <si>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</si>
  <si>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</si>
  <si>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</si>
  <si>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</si>
  <si>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</si>
  <si>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</si>
  <si>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</si>
  <si>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</si>
  <si>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</si>
  <si>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</si>
  <si>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</si>
  <si>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</si>
  <si>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</si>
  <si>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</si>
  <si>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</si>
  <si>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</si>
  <si>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</si>
  <si>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</si>
  <si>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</si>
  <si>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</si>
  <si>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</si>
  <si>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</si>
  <si>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</si>
  <si>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</si>
  <si>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</si>
  <si>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</si>
  <si>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</si>
  <si>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</si>
  <si>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</si>
  <si>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</si>
  <si>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</si>
  <si>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</si>
  <si>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</si>
  <si>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</si>
  <si>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</si>
  <si>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</si>
  <si>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</si>
  <si>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</si>
  <si>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</si>
  <si>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</si>
  <si>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</si>
  <si>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</si>
  <si>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</si>
  <si>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</si>
  <si>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</si>
  <si>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</si>
  <si>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</si>
  <si>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</si>
  <si>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</si>
  <si>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</si>
  <si>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</si>
  <si>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</si>
  <si>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</si>
  <si>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</si>
  <si>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</si>
  <si>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</si>
  <si>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</si>
  <si>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</si>
  <si>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</si>
  <si>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</si>
  <si>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</si>
  <si>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</si>
  <si>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</si>
  <si>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</si>
  <si>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</si>
  <si>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</si>
  <si>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</si>
  <si>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</si>
  <si>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</si>
  <si>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</si>
  <si>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</si>
  <si>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</si>
  <si>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</si>
  <si>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</si>
  <si>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</si>
  <si>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</si>
  <si>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</si>
  <si>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</si>
  <si>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</si>
  <si>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</si>
  <si>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</si>
  <si>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</si>
  <si>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</si>
  <si>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</si>
  <si>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</si>
  <si>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</si>
  <si>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</si>
  <si>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</si>
  <si>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</si>
  <si>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</si>
  <si>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</si>
  <si>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</si>
  <si>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</si>
  <si>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</si>
  <si>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</si>
  <si>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</si>
  <si>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</si>
  <si>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</si>
  <si>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</si>
  <si>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</si>
  <si>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</si>
  <si>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</si>
  <si>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</si>
  <si>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</si>
  <si>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</si>
  <si>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</si>
  <si>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</si>
  <si>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</si>
  <si>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</si>
  <si>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</si>
  <si>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</si>
  <si>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</si>
  <si>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</si>
  <si>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</si>
  <si>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</si>
  <si>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</si>
  <si>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</si>
  <si>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</si>
  <si>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</si>
  <si>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</si>
  <si>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</si>
  <si>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</si>
  <si>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</si>
  <si>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</si>
  <si>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</si>
  <si>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</si>
  <si>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</si>
  <si>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</si>
  <si>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</si>
  <si>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</si>
  <si>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</si>
  <si>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</si>
  <si>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</si>
  <si>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</si>
  <si>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</si>
  <si>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</si>
  <si>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</si>
  <si>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</si>
  <si>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</si>
  <si>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</si>
  <si>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</si>
  <si>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</si>
  <si>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</si>
  <si>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</si>
  <si>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</si>
  <si>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</si>
  <si>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</si>
  <si>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</si>
  <si>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</si>
  <si>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</si>
  <si>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</si>
  <si>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</si>
  <si>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</si>
  <si>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</si>
  <si>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</si>
  <si>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</si>
  <si>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</si>
  <si>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</si>
  <si>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</si>
  <si>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</si>
  <si>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</si>
  <si>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</si>
  <si>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</si>
  <si>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</si>
  <si>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</si>
  <si>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</si>
  <si>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</si>
  <si>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</si>
  <si>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</si>
  <si>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</si>
  <si>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</si>
  <si>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</si>
  <si>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</si>
  <si>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</si>
  <si>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</si>
  <si>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</si>
  <si>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</si>
  <si>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</si>
  <si>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</si>
  <si>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</si>
  <si>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</si>
  <si>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</si>
  <si>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</si>
  <si>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</si>
  <si>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</si>
  <si>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</si>
  <si>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</si>
  <si>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</si>
  <si>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</si>
  <si>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</si>
  <si>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</si>
  <si>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</si>
  <si>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</si>
  <si>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</si>
  <si>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</si>
  <si>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</si>
  <si>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</si>
  <si>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</si>
  <si>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</si>
  <si>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</si>
  <si>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</si>
  <si>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</si>
  <si>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</si>
  <si>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</si>
  <si>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</si>
  <si>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</si>
  <si>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</si>
  <si>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</si>
  <si>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</si>
  <si>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</si>
  <si>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</si>
  <si>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</si>
  <si>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</si>
  <si>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</si>
  <si>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</si>
  <si>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</si>
  <si>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</si>
  <si>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</si>
  <si>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</si>
  <si>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</si>
  <si>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</si>
  <si>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</si>
  <si>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</si>
  <si>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</si>
  <si>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</si>
  <si>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</si>
  <si>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</si>
  <si>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</si>
  <si>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</si>
  <si>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</si>
  <si>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</si>
  <si>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</si>
  <si>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</si>
  <si>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</si>
  <si>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</si>
  <si>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</si>
  <si>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</si>
  <si>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</si>
  <si>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</si>
  <si>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</si>
  <si>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</si>
  <si>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</si>
  <si>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</si>
  <si>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</si>
  <si>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</si>
  <si>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</si>
  <si>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</si>
  <si>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</si>
  <si>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</si>
  <si>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</si>
  <si>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</si>
  <si>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</si>
  <si>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</si>
  <si>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</si>
  <si>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</si>
  <si>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</si>
  <si>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</si>
  <si>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</si>
  <si>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</si>
  <si>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</si>
  <si>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</si>
  <si>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</si>
  <si>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</si>
  <si>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</si>
  <si>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</si>
  <si>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</si>
  <si>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</si>
  <si>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</si>
  <si>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</si>
  <si>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</si>
  <si>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</si>
  <si>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</si>
  <si>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</si>
  <si>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</si>
  <si>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</si>
  <si>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</si>
  <si>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</si>
  <si>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</si>
  <si>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</si>
  <si>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</si>
  <si>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</si>
  <si>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</si>
  <si>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</si>
  <si>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</si>
  <si>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</si>
  <si>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</si>
  <si>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</si>
  <si>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</si>
  <si>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</si>
  <si>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</si>
  <si>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</si>
  <si>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</si>
  <si>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</si>
  <si>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</si>
  <si>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</si>
  <si>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</si>
  <si>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</si>
  <si>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</si>
  <si>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</si>
  <si>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</si>
  <si>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</si>
  <si>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</si>
  <si>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</si>
  <si>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</si>
  <si>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</si>
  <si>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</si>
  <si>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</si>
  <si>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</si>
  <si>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</si>
  <si>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</si>
  <si>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</si>
  <si>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</si>
  <si>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</si>
  <si>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</si>
  <si>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</si>
  <si>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</si>
  <si>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</si>
  <si>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</si>
  <si>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</si>
  <si>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</si>
  <si>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</si>
  <si>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</si>
  <si>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</si>
  <si>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</si>
  <si>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</si>
  <si>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</si>
  <si>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</si>
  <si>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</si>
  <si>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</si>
  <si>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</si>
  <si>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</si>
  <si>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</si>
  <si>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</si>
  <si>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</si>
  <si>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</si>
  <si>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</si>
  <si>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</si>
  <si>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</si>
  <si>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</si>
  <si>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</si>
  <si>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</si>
  <si>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</si>
  <si>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</si>
  <si>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</si>
  <si>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</si>
  <si>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</si>
  <si>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</si>
  <si>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</si>
  <si>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</si>
  <si>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</si>
  <si>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</si>
  <si>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</si>
  <si>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</si>
  <si>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</si>
  <si>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</si>
  <si>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</si>
  <si>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</si>
  <si>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</si>
  <si>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</si>
  <si>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</si>
  <si>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</si>
  <si>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</si>
  <si>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</si>
  <si>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</si>
  <si>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</si>
  <si>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</si>
  <si>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</si>
  <si>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</si>
  <si>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</si>
  <si>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</si>
  <si>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</si>
  <si>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</si>
  <si>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</si>
  <si>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</si>
  <si>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</si>
  <si>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</si>
  <si>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</si>
  <si>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</si>
  <si>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</si>
  <si>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</si>
  <si>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</si>
  <si>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</si>
  <si>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</si>
  <si>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</si>
  <si>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</si>
  <si>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</si>
  <si>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</si>
  <si>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</si>
  <si>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</si>
  <si>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</si>
  <si>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</si>
  <si>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</si>
  <si>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</si>
  <si>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</si>
  <si>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</si>
  <si>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</si>
  <si>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</si>
  <si>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</si>
  <si>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</si>
  <si>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</si>
  <si>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</si>
  <si>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</si>
  <si>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</si>
  <si>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</si>
  <si>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</si>
  <si>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</si>
  <si>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</si>
  <si>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</si>
  <si>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</si>
  <si>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</si>
  <si>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</si>
  <si>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</si>
  <si>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</si>
  <si>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</si>
  <si>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</si>
  <si>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</si>
  <si>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</si>
  <si>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</si>
  <si>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</si>
  <si>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</si>
  <si>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</si>
  <si>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</si>
  <si>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</si>
  <si>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</si>
  <si>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</si>
  <si>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</si>
  <si>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</si>
  <si>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</si>
  <si>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</si>
  <si>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</si>
  <si>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</si>
  <si>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</si>
  <si>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</si>
  <si>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</si>
  <si>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</si>
  <si>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</si>
  <si>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</si>
  <si>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</si>
  <si>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</si>
  <si>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</si>
  <si>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</si>
  <si>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</si>
  <si>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</si>
  <si>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</si>
  <si>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</si>
  <si>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</si>
  <si>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</si>
  <si>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</si>
  <si>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</si>
  <si>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</si>
  <si>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</si>
  <si>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</si>
  <si>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</si>
  <si>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</si>
  <si>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</si>
  <si>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</si>
  <si>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</si>
  <si>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</si>
  <si>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</si>
  <si>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</si>
  <si>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</si>
  <si>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</si>
  <si>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</si>
  <si>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</si>
  <si>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</si>
  <si>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</si>
  <si>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</si>
  <si>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</si>
  <si>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</si>
  <si>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</si>
  <si>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</si>
  <si>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</si>
  <si>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</si>
  <si>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</si>
  <si>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</si>
  <si>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</si>
  <si>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</si>
  <si>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</si>
  <si>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</si>
  <si>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</si>
  <si>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</si>
  <si>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</si>
  <si>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</si>
  <si>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</si>
  <si>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</si>
  <si>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</si>
  <si>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</si>
  <si>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</si>
  <si>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</si>
  <si>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</si>
  <si>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</si>
  <si>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</si>
  <si>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</si>
  <si>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</si>
  <si>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</si>
  <si>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</si>
  <si>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</si>
  <si>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</si>
  <si>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</si>
  <si>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</si>
  <si>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</si>
  <si>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</si>
  <si>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</si>
  <si>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</si>
  <si>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</si>
  <si>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</si>
  <si>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</si>
  <si>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</si>
  <si>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</si>
  <si>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</si>
  <si>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</si>
  <si>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</si>
  <si>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</si>
  <si>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</si>
  <si>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</si>
  <si>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</si>
  <si>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</si>
  <si>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</si>
  <si>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</si>
  <si>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</si>
  <si>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</si>
  <si>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</si>
  <si>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</si>
  <si>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</si>
  <si>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</si>
  <si>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</si>
  <si>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</si>
  <si>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</si>
  <si>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</si>
  <si>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</si>
  <si>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</si>
  <si>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</si>
  <si>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</si>
  <si>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</si>
  <si>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</si>
  <si>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</si>
  <si>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</si>
  <si>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</si>
  <si>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</si>
  <si>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</si>
  <si>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</si>
  <si>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</si>
  <si>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</si>
  <si>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</si>
  <si>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</si>
  <si>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</si>
  <si>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</si>
  <si>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</si>
  <si>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</si>
  <si>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</si>
  <si>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</si>
  <si>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</si>
  <si>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</si>
  <si>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</si>
  <si>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</si>
  <si>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</si>
  <si>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</si>
  <si>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</si>
  <si>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</si>
  <si>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</si>
  <si>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</si>
  <si>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</si>
  <si>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</si>
  <si>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</si>
  <si>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</si>
  <si>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</si>
  <si>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</si>
  <si>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</si>
  <si>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</si>
  <si>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</si>
  <si>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</si>
  <si>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</si>
  <si>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</si>
  <si>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</si>
  <si>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</si>
  <si>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</si>
  <si>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</si>
  <si>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</si>
  <si>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</si>
  <si>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</si>
  <si>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</si>
  <si>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</si>
  <si>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</si>
  <si>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</si>
  <si>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</si>
  <si>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</si>
  <si>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</si>
  <si>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</si>
  <si>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</si>
  <si>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</si>
  <si>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</si>
  <si>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</si>
  <si>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</si>
  <si>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</si>
  <si>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</si>
  <si>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</si>
  <si>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</si>
  <si>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</si>
  <si>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</si>
  <si>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</si>
  <si>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</si>
  <si>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</si>
  <si>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</si>
  <si>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</si>
  <si>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</si>
  <si>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</si>
  <si>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</si>
  <si>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</si>
  <si>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</si>
  <si>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</si>
  <si>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</si>
  <si>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</si>
  <si>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</si>
  <si>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</si>
  <si>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</si>
  <si>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</si>
  <si>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</si>
  <si>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</si>
  <si>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</si>
  <si>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</si>
  <si>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</si>
  <si>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</si>
  <si>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</si>
  <si>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</si>
  <si>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</si>
  <si>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</si>
  <si>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</si>
  <si>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</si>
  <si>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</si>
  <si>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</si>
  <si>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</si>
  <si>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</si>
  <si>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</si>
  <si>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</si>
  <si>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</si>
  <si>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</si>
  <si>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</si>
  <si>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</si>
  <si>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</si>
  <si>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</si>
  <si>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</si>
  <si>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</si>
  <si>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</si>
  <si>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</si>
  <si>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</si>
  <si>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</si>
  <si>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</si>
  <si>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</si>
  <si>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</si>
  <si>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</si>
  <si>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</si>
  <si>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</si>
  <si>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</si>
  <si>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</si>
  <si>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</si>
  <si>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</si>
  <si>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</si>
  <si>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</si>
  <si>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</si>
  <si>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</si>
  <si>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</si>
  <si>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</si>
  <si>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</si>
  <si>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</si>
  <si>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</si>
  <si>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</si>
  <si>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</si>
  <si>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</si>
  <si>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</si>
  <si>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</si>
  <si>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</si>
  <si>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</si>
  <si>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</si>
  <si>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</si>
  <si>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</si>
  <si>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</si>
  <si>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</si>
  <si>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</si>
  <si>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</si>
  <si>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</si>
  <si>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</si>
  <si>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</si>
  <si>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</si>
  <si>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</si>
  <si>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</si>
  <si>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</si>
  <si>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</si>
  <si>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</si>
  <si>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</si>
  <si>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</si>
  <si>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</si>
  <si>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</si>
  <si>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</si>
  <si>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</si>
  <si>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</si>
  <si>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</si>
  <si>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</si>
  <si>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</si>
  <si>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</si>
  <si>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</si>
  <si>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</si>
  <si>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</si>
  <si>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</si>
  <si>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</si>
  <si>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</si>
  <si>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</si>
  <si>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</si>
  <si>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</si>
  <si>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</si>
  <si>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</si>
  <si>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</si>
  <si>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</si>
  <si>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</si>
  <si>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</si>
  <si>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</si>
  <si>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</si>
  <si>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</si>
  <si>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</si>
  <si>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</si>
  <si>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</si>
  <si>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</si>
  <si>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</si>
  <si>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</si>
  <si>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</si>
  <si>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</si>
  <si>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</si>
  <si>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</si>
  <si>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</si>
  <si>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</si>
  <si>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</si>
  <si>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</si>
  <si>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</si>
  <si>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</si>
  <si>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</si>
  <si>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</si>
  <si>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</si>
  <si>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</si>
  <si>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</si>
  <si>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</si>
  <si>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</si>
  <si>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</si>
  <si>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</si>
  <si>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</si>
  <si>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</si>
  <si>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</si>
  <si>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</si>
  <si>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</si>
  <si>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</si>
  <si>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</si>
  <si>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</si>
  <si>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</si>
  <si>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</si>
  <si>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</si>
  <si>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</si>
  <si>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</si>
  <si>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</si>
  <si>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</si>
  <si>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</si>
  <si>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</si>
  <si>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</si>
  <si>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</si>
  <si>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</si>
  <si>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</si>
  <si>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</si>
  <si>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</si>
  <si>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</si>
  <si>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</si>
  <si>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</si>
  <si>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</si>
  <si>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</si>
  <si>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</si>
  <si>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</si>
  <si>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</si>
  <si>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</si>
  <si>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</si>
  <si>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</si>
  <si>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</si>
  <si>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</si>
  <si>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</si>
  <si>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</si>
  <si>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</si>
  <si>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</si>
  <si>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</si>
  <si>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</si>
  <si>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</si>
  <si>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</si>
  <si>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</si>
  <si>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</si>
  <si>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</si>
  <si>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</si>
  <si>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</si>
  <si>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</si>
  <si>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</si>
  <si>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</si>
  <si>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</si>
  <si>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</si>
  <si>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</si>
  <si>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</si>
  <si>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</si>
  <si>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</si>
  <si>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</si>
  <si>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</si>
  <si>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</si>
  <si>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</si>
  <si>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</si>
  <si>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</si>
  <si>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</si>
  <si>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</si>
  <si>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</si>
  <si>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</si>
  <si>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</si>
  <si>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</si>
  <si>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</si>
  <si>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</si>
  <si>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</si>
  <si>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</si>
  <si>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</si>
  <si>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</si>
  <si>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</si>
  <si>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</si>
  <si>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</si>
  <si>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</si>
  <si>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</si>
  <si>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</si>
  <si>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</si>
  <si>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</si>
  <si>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</si>
  <si>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</si>
  <si>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</si>
  <si>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</si>
  <si>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</si>
  <si>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</si>
  <si>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</si>
  <si>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</si>
  <si>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</si>
  <si>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</si>
  <si>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</si>
  <si>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</si>
  <si>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</si>
  <si>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</si>
  <si>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</si>
  <si>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</si>
  <si>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</si>
  <si>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</si>
  <si>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</si>
  <si>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</si>
  <si>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</si>
  <si>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</si>
  <si>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</si>
  <si>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</si>
  <si>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</si>
  <si>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</si>
  <si>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</si>
  <si>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</si>
  <si>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</si>
  <si>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</si>
  <si>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</si>
  <si>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</si>
  <si>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</si>
  <si>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</si>
  <si>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</si>
  <si>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</si>
  <si>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</si>
  <si>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</si>
  <si>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</si>
  <si>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</si>
  <si>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</si>
  <si>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</si>
  <si>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</si>
  <si>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</si>
  <si>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</si>
  <si>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</si>
  <si>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</si>
  <si>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</si>
  <si>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</si>
  <si>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</si>
  <si>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</si>
  <si>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</si>
  <si>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</si>
  <si>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</si>
  <si>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</si>
  <si>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</si>
  <si>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</si>
  <si>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</si>
  <si>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</si>
  <si>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</si>
  <si>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</si>
  <si>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</si>
  <si>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</si>
  <si>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</si>
  <si>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</si>
  <si>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</si>
  <si>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</si>
  <si>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</si>
  <si>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</si>
  <si>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</si>
  <si>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</si>
  <si>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</si>
  <si>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</si>
  <si>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</si>
  <si>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</si>
  <si>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</si>
  <si>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</si>
  <si>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</si>
  <si>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</si>
  <si>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</si>
  <si>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</si>
  <si>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</si>
  <si>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</si>
  <si>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</si>
  <si>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</si>
  <si>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</si>
  <si>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</si>
  <si>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</si>
  <si>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</si>
  <si>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</si>
  <si>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</si>
  <si>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</si>
  <si>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</si>
  <si>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</si>
  <si>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</si>
  <si>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</si>
  <si>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</si>
  <si>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</si>
  <si>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</si>
  <si>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</si>
  <si>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</si>
  <si>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</si>
  <si>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</si>
  <si>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</si>
  <si>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</si>
  <si>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</si>
  <si>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</si>
  <si>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</si>
  <si>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</si>
  <si>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</si>
  <si>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</si>
  <si>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</si>
  <si>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</si>
  <si>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</si>
  <si>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</si>
  <si>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</si>
  <si>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</si>
  <si>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</si>
  <si>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</si>
  <si>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</si>
  <si>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</si>
  <si>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</si>
  <si>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</si>
  <si>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</si>
  <si>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</si>
  <si>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</si>
  <si>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</si>
  <si>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</si>
  <si>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</si>
  <si>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</si>
  <si>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</si>
  <si>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</si>
  <si>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</si>
  <si>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</si>
  <si>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</si>
  <si>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</si>
  <si>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</si>
  <si>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</si>
  <si>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</si>
  <si>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</si>
  <si>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</si>
  <si>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</si>
  <si>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</si>
  <si>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</si>
  <si>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</si>
  <si>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</si>
  <si>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</si>
  <si>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</si>
  <si>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</si>
  <si>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</si>
  <si>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</si>
  <si>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</si>
  <si>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</si>
  <si>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</si>
  <si>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</si>
  <si>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</si>
  <si>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</si>
  <si>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</si>
  <si>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</si>
  <si>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</si>
  <si>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</si>
  <si>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</si>
  <si>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</si>
  <si>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</si>
  <si>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</si>
  <si>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</si>
  <si>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</si>
  <si>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</si>
  <si>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</si>
  <si>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</si>
  <si>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</si>
  <si>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</si>
  <si>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</si>
  <si>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</si>
  <si>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</si>
  <si>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</si>
  <si>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</si>
  <si>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</si>
  <si>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</si>
  <si>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</si>
  <si>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</si>
  <si>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</si>
  <si>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</si>
  <si>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</si>
  <si>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</si>
  <si>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</si>
  <si>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</si>
  <si>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</si>
  <si>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</si>
  <si>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</si>
  <si>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</si>
  <si>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</si>
  <si>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</si>
  <si>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</si>
  <si>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</si>
  <si>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</si>
  <si>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</si>
  <si>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</si>
  <si>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</si>
  <si>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</si>
  <si>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</si>
  <si>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</si>
  <si>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</si>
  <si>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</si>
  <si>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</si>
  <si>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</si>
  <si>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</si>
  <si>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</si>
  <si>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</si>
  <si>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</si>
  <si>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</si>
  <si>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</si>
  <si>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</si>
  <si>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</si>
  <si>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</si>
  <si>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</si>
  <si>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</si>
  <si>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</si>
  <si>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</si>
  <si>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</si>
  <si>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</si>
  <si>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</si>
  <si>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</si>
  <si>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</si>
  <si>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</si>
  <si>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</si>
  <si>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</si>
  <si>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</si>
  <si>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</si>
  <si>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</si>
  <si>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</si>
  <si>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</si>
  <si>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</si>
  <si>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</si>
  <si>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</si>
  <si>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</si>
  <si>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</si>
  <si>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</si>
  <si>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</si>
  <si>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</si>
  <si>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</si>
  <si>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</si>
  <si>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</si>
  <si>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</si>
  <si>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</si>
  <si>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</si>
  <si>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</si>
  <si>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</si>
  <si>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</si>
  <si>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</si>
  <si>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</si>
  <si>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</si>
  <si>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</si>
  <si>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</si>
  <si>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</si>
  <si>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</si>
  <si>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</si>
  <si>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</si>
  <si>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</si>
  <si>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</si>
  <si>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</si>
  <si>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</si>
  <si>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</si>
  <si>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</si>
  <si>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</si>
  <si>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</si>
  <si>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</si>
  <si>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</si>
  <si>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</si>
  <si>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</si>
  <si>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</si>
  <si>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</si>
  <si>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</si>
  <si>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</si>
  <si>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</si>
  <si>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</si>
  <si>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</si>
  <si>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</si>
  <si>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</si>
  <si>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</si>
  <si>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</si>
  <si>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</si>
  <si>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</si>
  <si>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</si>
  <si>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</si>
  <si>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</si>
  <si>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</si>
  <si>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</si>
  <si>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</si>
  <si>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</si>
  <si>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</si>
  <si>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</si>
  <si>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</si>
  <si>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</si>
  <si>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</si>
  <si>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</si>
  <si>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</si>
  <si>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</si>
  <si>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</si>
  <si>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</si>
  <si>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</si>
  <si>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</si>
  <si>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</si>
  <si>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</si>
  <si>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</si>
  <si>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</si>
  <si>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</si>
  <si>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</si>
  <si>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</si>
  <si>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</si>
  <si>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</si>
  <si>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</si>
  <si>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</si>
  <si>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</si>
  <si>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</si>
  <si>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</si>
  <si>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</si>
  <si>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</si>
  <si>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</si>
  <si>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</si>
  <si>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</si>
  <si>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</si>
  <si>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</si>
  <si>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</si>
  <si>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</si>
  <si>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</si>
  <si>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</si>
  <si>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</si>
  <si>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</si>
  <si>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</si>
  <si>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</si>
  <si>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</si>
  <si>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</si>
  <si>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</si>
  <si>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</si>
  <si>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</si>
  <si>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</si>
  <si>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</si>
  <si>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</si>
  <si>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</si>
  <si>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</si>
  <si>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</si>
  <si>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</si>
  <si>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</si>
  <si>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</si>
  <si>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</si>
  <si>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</si>
  <si>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</si>
  <si>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</si>
  <si>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</si>
  <si>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</si>
  <si>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</si>
  <si>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</si>
  <si>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</si>
  <si>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</si>
  <si>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</si>
  <si>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</si>
  <si>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</si>
  <si>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</si>
  <si>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</si>
  <si>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</si>
  <si>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</si>
  <si>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</si>
  <si>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</si>
  <si>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</si>
  <si>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</si>
  <si>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</si>
  <si>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</si>
  <si>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</si>
  <si>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</si>
  <si>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</si>
  <si>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</si>
  <si>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</si>
  <si>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</si>
  <si>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</si>
  <si>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</si>
  <si>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</si>
  <si>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</si>
  <si>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</si>
  <si>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</si>
  <si>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</si>
  <si>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</si>
  <si>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</si>
  <si>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</si>
  <si>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</si>
  <si>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</si>
  <si>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</si>
  <si>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</si>
  <si>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</si>
  <si>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</si>
  <si>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</si>
  <si>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</si>
  <si>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</si>
  <si>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</si>
  <si>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</si>
  <si>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</si>
  <si>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</si>
  <si>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</si>
  <si>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</si>
  <si>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</si>
  <si>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</si>
  <si>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</si>
  <si>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</si>
  <si>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</si>
  <si>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</si>
  <si>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</si>
  <si>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</si>
  <si>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</si>
  <si>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</si>
  <si>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</si>
  <si>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</si>
  <si>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</si>
  <si>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</si>
  <si>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</si>
  <si>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</si>
  <si>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</si>
  <si>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</si>
  <si>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</si>
  <si>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</si>
  <si>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</si>
  <si>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</si>
  <si>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</si>
  <si>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</si>
  <si>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</si>
  <si>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</si>
  <si>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</si>
  <si>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</si>
  <si>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</si>
  <si>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</si>
  <si>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</si>
  <si>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</si>
  <si>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</si>
  <si>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</si>
  <si>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</si>
  <si>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</si>
  <si>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</si>
  <si>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</si>
  <si>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</si>
  <si>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</si>
  <si>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</si>
  <si>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</si>
  <si>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</si>
  <si>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</si>
  <si>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</si>
  <si>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</si>
  <si>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</si>
  <si>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</si>
  <si>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</si>
  <si>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</si>
  <si>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</si>
  <si>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</si>
  <si>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</si>
  <si>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</si>
  <si>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</si>
  <si>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</si>
  <si>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</si>
  <si>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</si>
  <si>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</si>
  <si>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</si>
  <si>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</si>
  <si>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</si>
  <si>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</si>
  <si>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</si>
  <si>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</si>
  <si>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</si>
  <si>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</si>
  <si>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</si>
  <si>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</si>
  <si>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</si>
  <si>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</si>
  <si>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</si>
  <si>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</si>
  <si>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</si>
  <si>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</si>
  <si>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</si>
  <si>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</si>
  <si>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</si>
  <si>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</si>
  <si>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</si>
  <si>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</si>
  <si>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</si>
  <si>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</si>
  <si>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</si>
  <si>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</si>
  <si>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</si>
  <si>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</si>
  <si>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</si>
  <si>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</si>
  <si>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</si>
  <si>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</si>
  <si>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</si>
  <si>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</si>
  <si>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</si>
  <si>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</si>
  <si>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</si>
  <si>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</si>
  <si>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</si>
  <si>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</si>
  <si>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</si>
  <si>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</si>
  <si>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</si>
  <si>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</si>
  <si>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</si>
  <si>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</si>
  <si>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</si>
  <si>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</si>
  <si>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</si>
  <si>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</si>
  <si>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</si>
  <si>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</si>
  <si>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</si>
  <si>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</si>
  <si>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</si>
  <si>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</si>
  <si>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</si>
  <si>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</si>
  <si>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</si>
  <si>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</si>
  <si>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</si>
  <si>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</si>
  <si>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</si>
  <si>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</si>
  <si>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</si>
  <si>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</si>
  <si>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</si>
  <si>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</si>
  <si>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</si>
  <si>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</si>
  <si>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</si>
  <si>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</si>
  <si>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</si>
  <si>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</si>
  <si>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</si>
  <si>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</si>
  <si>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</si>
  <si>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</si>
  <si>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</si>
  <si>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</si>
  <si>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</si>
  <si>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</si>
  <si>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</si>
  <si>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</si>
  <si>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</si>
  <si>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</si>
  <si>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</si>
  <si>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</si>
  <si>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</si>
  <si>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</si>
  <si>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</si>
  <si>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</si>
  <si>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</si>
  <si>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</si>
  <si>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</si>
  <si>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</si>
  <si>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</si>
  <si>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</si>
  <si>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</si>
  <si>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</si>
  <si>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</si>
  <si>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</si>
  <si>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</si>
  <si>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</si>
  <si>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</si>
  <si>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</si>
  <si>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</si>
  <si>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</si>
  <si>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</si>
  <si>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</si>
  <si>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</si>
  <si>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</si>
  <si>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</si>
  <si>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</si>
  <si>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</si>
  <si>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</si>
  <si>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</si>
  <si>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</si>
  <si>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</si>
  <si>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</si>
  <si>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</si>
  <si>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</si>
  <si>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</si>
  <si>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</si>
  <si>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</si>
  <si>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</si>
  <si>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</si>
  <si>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</si>
  <si>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</si>
  <si>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</si>
  <si>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</si>
  <si>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</si>
  <si>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</si>
  <si>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</si>
  <si>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</si>
  <si>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</si>
  <si>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</si>
  <si>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</si>
  <si>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</si>
  <si>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</si>
  <si>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</si>
  <si>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</si>
  <si>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</si>
  <si>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</si>
  <si>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</si>
  <si>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</si>
  <si>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</si>
  <si>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</si>
  <si>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</si>
  <si>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</si>
  <si>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</si>
  <si>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</si>
  <si>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</si>
  <si>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</si>
  <si>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</si>
  <si>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</si>
  <si>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</si>
  <si>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</si>
  <si>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</si>
  <si>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</si>
  <si>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</si>
  <si>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</si>
  <si>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</si>
  <si>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</si>
  <si>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</si>
  <si>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</si>
  <si>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</si>
  <si>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</si>
  <si>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</si>
  <si>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</si>
  <si>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</si>
  <si>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</si>
  <si>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</si>
  <si>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</si>
  <si>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</si>
  <si>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</si>
  <si>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</si>
  <si>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</si>
  <si>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</si>
  <si>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</si>
  <si>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</si>
  <si>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</si>
  <si>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</si>
  <si>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</si>
  <si>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</si>
  <si>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</si>
  <si>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</si>
  <si>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</si>
  <si>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</si>
  <si>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</si>
  <si>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</si>
  <si>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</si>
  <si>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</si>
  <si>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</si>
  <si>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</si>
  <si>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</si>
  <si>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</si>
  <si>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</si>
  <si>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</si>
  <si>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</si>
  <si>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</si>
  <si>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</si>
  <si>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</si>
  <si>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</si>
  <si>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</si>
  <si>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</si>
  <si>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</si>
  <si>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</si>
  <si>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</si>
  <si>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</si>
  <si>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</si>
  <si>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</si>
  <si>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</si>
  <si>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</si>
  <si>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</si>
  <si>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</si>
  <si>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</si>
  <si>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</si>
  <si>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</si>
  <si>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</si>
  <si>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</si>
  <si>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</si>
  <si>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</si>
  <si>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</si>
  <si>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</si>
  <si>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</si>
  <si>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</si>
  <si>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</si>
  <si>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</si>
  <si>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</si>
  <si>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</si>
  <si>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</si>
  <si>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</si>
  <si>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</si>
  <si>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</si>
  <si>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</si>
  <si>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</si>
  <si>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</si>
  <si>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</si>
  <si>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</si>
  <si>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</si>
  <si>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</si>
  <si>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</si>
  <si>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</si>
  <si>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</si>
  <si>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</si>
  <si>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</si>
  <si>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</si>
  <si>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</si>
  <si>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</si>
  <si>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</si>
  <si>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</si>
  <si>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</si>
  <si>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</si>
  <si>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</si>
  <si>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</si>
  <si>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</si>
  <si>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</si>
  <si>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</si>
  <si>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</si>
  <si>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</si>
  <si>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</si>
  <si>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</si>
  <si>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</si>
  <si>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</si>
  <si>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</si>
  <si>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</si>
  <si>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</si>
  <si>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</si>
  <si>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</si>
  <si>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</si>
  <si>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</si>
  <si>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</si>
  <si>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</si>
  <si>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</si>
  <si>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</si>
  <si>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</si>
  <si>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</si>
  <si>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</si>
  <si>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</si>
  <si>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</si>
  <si>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</si>
  <si>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</si>
  <si>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</si>
  <si>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</si>
  <si>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</si>
  <si>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</si>
  <si>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</si>
  <si>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</si>
  <si>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</si>
  <si>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</si>
  <si>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</si>
  <si>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</si>
  <si>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</si>
  <si>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</si>
  <si>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</si>
  <si>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</si>
  <si>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</si>
  <si>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</si>
  <si>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</si>
  <si>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</si>
  <si>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</si>
  <si>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</si>
  <si>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</si>
  <si>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</si>
  <si>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</si>
  <si>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</si>
  <si>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</si>
  <si>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</si>
  <si>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</si>
  <si>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</si>
  <si>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</si>
  <si>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</si>
  <si>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</si>
  <si>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</si>
  <si>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</si>
  <si>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</si>
  <si>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</si>
  <si>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</si>
  <si>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</si>
  <si>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</si>
  <si>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</si>
  <si>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</si>
  <si>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</si>
  <si>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</si>
  <si>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</si>
  <si>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</si>
  <si>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</si>
  <si>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</si>
  <si>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</si>
  <si>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</si>
  <si>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</si>
  <si>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</si>
  <si>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</si>
  <si>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</si>
  <si>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</si>
  <si>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</si>
  <si>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</si>
  <si>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</si>
  <si>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</si>
  <si>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</si>
  <si>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</si>
  <si>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</si>
  <si>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</si>
  <si>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</si>
  <si>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</si>
  <si>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</si>
  <si>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</si>
  <si>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</si>
  <si>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</si>
  <si>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</si>
  <si>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</si>
  <si>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</si>
  <si>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</si>
  <si>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</si>
  <si>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</si>
  <si>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</si>
  <si>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</si>
  <si>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</si>
  <si>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</si>
  <si>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</si>
  <si>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</si>
  <si>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</si>
  <si>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</si>
  <si>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</si>
  <si>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</si>
  <si>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</si>
  <si>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</si>
  <si>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</si>
  <si>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</si>
  <si>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</si>
  <si>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</si>
  <si>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</si>
  <si>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</si>
  <si>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</si>
  <si>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</si>
  <si>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</si>
  <si>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</si>
  <si>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</si>
  <si>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</si>
  <si>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</si>
  <si>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</si>
  <si>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</si>
  <si>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</si>
  <si>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</si>
  <si>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</si>
  <si>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</si>
  <si>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</si>
  <si>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</si>
  <si>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</si>
  <si>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</si>
  <si>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</si>
  <si>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</si>
  <si>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</si>
  <si>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</si>
  <si>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</si>
  <si>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</si>
  <si>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</si>
  <si>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</si>
  <si>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</si>
  <si>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</si>
  <si>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</si>
  <si>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</si>
  <si>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</si>
  <si>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</si>
  <si>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</si>
  <si>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</si>
  <si>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</si>
  <si>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</si>
  <si>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</si>
  <si>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</si>
  <si>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</si>
  <si>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</si>
  <si>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</si>
  <si>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</si>
  <si>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</si>
  <si>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</si>
  <si>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</si>
  <si>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</si>
  <si>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</si>
  <si>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</si>
  <si>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</si>
  <si>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</si>
  <si>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</si>
  <si>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</si>
  <si>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</si>
  <si>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</si>
  <si>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</si>
  <si>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</si>
  <si>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</si>
  <si>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</si>
  <si>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</si>
  <si>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</si>
  <si>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</si>
  <si>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</si>
  <si>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</si>
  <si>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</si>
  <si>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</si>
  <si>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</si>
  <si>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</si>
  <si>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</si>
  <si>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</si>
  <si>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</si>
  <si>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</si>
  <si>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</si>
  <si>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</si>
  <si>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</si>
  <si>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</si>
  <si>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</si>
  <si>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</si>
  <si>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</si>
  <si>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</si>
  <si>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</si>
  <si>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</si>
  <si>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</si>
  <si>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</si>
  <si>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</si>
  <si>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</si>
  <si>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</si>
  <si>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</si>
  <si>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</si>
  <si>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</si>
  <si>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</si>
  <si>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</si>
  <si>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</si>
  <si>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</si>
  <si>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</si>
  <si>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</si>
  <si>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</si>
  <si>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</si>
  <si>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</si>
  <si>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</si>
  <si>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</si>
  <si>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</si>
  <si>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</si>
  <si>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</si>
  <si>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</si>
  <si>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</si>
  <si>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</si>
  <si>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</si>
  <si>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</si>
  <si>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</si>
  <si>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</si>
  <si>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</si>
  <si>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</si>
  <si>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</si>
  <si>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</si>
  <si>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</si>
  <si>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</si>
  <si>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</si>
  <si>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</si>
  <si>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</si>
  <si>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</si>
  <si>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</si>
  <si>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</si>
  <si>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</si>
  <si>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</si>
  <si>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</si>
  <si>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</si>
  <si>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</si>
  <si>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</si>
  <si>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</si>
  <si>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</si>
  <si>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</si>
  <si>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</si>
  <si>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</si>
  <si>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</si>
  <si>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</si>
  <si>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</si>
  <si>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</si>
  <si>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</si>
  <si>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</si>
  <si>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</si>
  <si>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</si>
  <si>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</si>
  <si>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</si>
  <si>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</si>
  <si>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</si>
  <si>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</si>
  <si>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</si>
  <si>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</si>
  <si>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</si>
  <si>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</si>
  <si>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</si>
  <si>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</si>
  <si>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</si>
  <si>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</si>
  <si>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</si>
  <si>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</si>
  <si>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</si>
  <si>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</si>
  <si>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</si>
  <si>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</si>
  <si>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</si>
  <si>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</si>
  <si>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</si>
  <si>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</si>
  <si>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</si>
  <si>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</si>
  <si>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</si>
  <si>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</si>
  <si>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</si>
  <si>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</si>
  <si>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</si>
  <si>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</si>
  <si>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</si>
  <si>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</si>
  <si>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</si>
  <si>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</si>
  <si>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</si>
  <si>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</si>
  <si>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</si>
  <si>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</si>
  <si>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</si>
  <si>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</si>
  <si>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</si>
  <si>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</si>
  <si>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</si>
  <si>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</si>
  <si>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</si>
  <si>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</si>
  <si>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</si>
  <si>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</si>
  <si>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</si>
  <si>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</si>
  <si>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</si>
  <si>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</si>
  <si>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</si>
  <si>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</si>
  <si>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</si>
  <si>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</si>
  <si>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</si>
  <si>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</si>
  <si>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</si>
  <si>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</si>
  <si>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</si>
  <si>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</si>
  <si>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</si>
  <si>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</si>
  <si>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</si>
  <si>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</si>
  <si>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</si>
  <si>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</si>
  <si>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</si>
  <si>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</si>
  <si>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</si>
  <si>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</si>
  <si>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</si>
  <si>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</si>
  <si>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</si>
  <si>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</si>
  <si>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</si>
  <si>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</si>
  <si>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</si>
  <si>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</si>
  <si>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</si>
  <si>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</si>
  <si>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</si>
  <si>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</si>
  <si>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</si>
  <si>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</si>
  <si>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</si>
  <si>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</si>
  <si>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</si>
  <si>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</si>
  <si>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</si>
  <si>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</si>
  <si>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</si>
  <si>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</si>
  <si>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</si>
  <si>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</si>
  <si>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</si>
  <si>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</si>
  <si>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</si>
  <si>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</si>
  <si>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</si>
  <si>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</si>
  <si>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</si>
  <si>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</si>
  <si>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</si>
  <si>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</si>
  <si>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</si>
  <si>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</si>
  <si>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</si>
  <si>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</si>
  <si>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</si>
  <si>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</si>
  <si>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</si>
  <si>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</si>
  <si>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</si>
  <si>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</si>
  <si>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</si>
  <si>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</si>
  <si>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</si>
  <si>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</si>
  <si>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</si>
  <si>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</si>
  <si>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</si>
  <si>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</si>
  <si>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</si>
  <si>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</si>
  <si>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</si>
  <si>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</si>
  <si>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</si>
  <si>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</si>
  <si>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</si>
  <si>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</si>
  <si>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</si>
  <si>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</si>
  <si>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</si>
  <si>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</si>
  <si>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</si>
  <si>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</si>
  <si>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</si>
  <si>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</si>
  <si>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</si>
  <si>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</si>
  <si>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</si>
  <si>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</si>
  <si>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</si>
  <si>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</si>
  <si>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</si>
  <si>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</si>
  <si>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</si>
  <si>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</si>
  <si>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</si>
  <si>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</si>
  <si>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</si>
  <si>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</si>
  <si>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</si>
  <si>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</si>
  <si>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</si>
  <si>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</si>
  <si>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</si>
  <si>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</si>
  <si>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</si>
  <si>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</si>
  <si>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</si>
  <si>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</si>
  <si>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</si>
  <si>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</si>
  <si>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</si>
  <si>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</si>
  <si>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</si>
  <si>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</si>
  <si>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</si>
  <si>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</si>
  <si>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</si>
  <si>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</si>
  <si>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</si>
  <si>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</si>
  <si>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</si>
  <si>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</si>
  <si>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</si>
  <si>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</si>
  <si>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</si>
  <si>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</si>
  <si>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</si>
  <si>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</si>
  <si>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</si>
  <si>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</si>
  <si>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</si>
  <si>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</si>
  <si>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</si>
  <si>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</si>
  <si>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</si>
  <si>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</si>
  <si>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</si>
  <si>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</si>
  <si>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</si>
  <si>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</si>
  <si>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</si>
  <si>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</si>
  <si>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</si>
  <si>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</si>
  <si>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</si>
  <si>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</si>
  <si>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</si>
  <si>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</si>
  <si>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</si>
  <si>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</si>
  <si>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</si>
  <si>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</si>
  <si>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</si>
  <si>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</si>
  <si>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</si>
  <si>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</si>
  <si>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</si>
  <si>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</si>
  <si>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</si>
  <si>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</si>
  <si>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</si>
  <si>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</si>
  <si>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</si>
  <si>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</si>
  <si>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</si>
  <si>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</si>
  <si>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</si>
  <si>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</si>
  <si>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</si>
  <si>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</si>
  <si>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</si>
  <si>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</si>
  <si>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</si>
  <si>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</si>
  <si>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</si>
  <si>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</si>
  <si>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</si>
  <si>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</si>
  <si>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</si>
  <si>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</si>
  <si>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</si>
  <si>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</si>
  <si>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</si>
  <si>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</si>
  <si>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</si>
  <si>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</si>
  <si>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</si>
  <si>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</si>
  <si>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</si>
  <si>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</si>
  <si>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</si>
  <si>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</si>
  <si>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</si>
  <si>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</si>
  <si>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</si>
  <si>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</si>
  <si>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</si>
  <si>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</si>
  <si>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</si>
  <si>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</si>
  <si>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</si>
  <si>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</si>
  <si>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</si>
  <si>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</si>
  <si>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</si>
  <si>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</si>
  <si>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</si>
  <si>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</si>
  <si>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</si>
  <si>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</si>
  <si>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</si>
  <si>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</si>
  <si>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</si>
  <si>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</si>
  <si>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</si>
  <si>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</si>
  <si>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</si>
  <si>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</si>
  <si>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</si>
  <si>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</si>
  <si>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</si>
  <si>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</si>
  <si>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</si>
  <si>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</si>
  <si>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</si>
  <si>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</si>
  <si>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</si>
  <si>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</si>
  <si>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</si>
  <si>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</si>
  <si>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</si>
  <si>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</si>
  <si>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</si>
  <si>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</si>
  <si>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</si>
  <si>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</si>
  <si>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</si>
  <si>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</si>
  <si>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</si>
  <si>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</si>
  <si>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</si>
  <si>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</si>
  <si>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</si>
  <si>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</si>
  <si>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</si>
  <si>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</si>
  <si>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</si>
  <si>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</si>
  <si>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</si>
  <si>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</si>
  <si>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</si>
  <si>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</si>
  <si>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</si>
  <si>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</si>
  <si>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</si>
  <si>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</si>
  <si>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</si>
  <si>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</si>
  <si>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</si>
  <si>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</si>
  <si>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</si>
  <si>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</si>
  <si>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</si>
  <si>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</si>
  <si>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</si>
  <si>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</si>
  <si>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</si>
  <si>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</si>
  <si>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</si>
  <si>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</si>
  <si>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</si>
  <si>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</si>
  <si>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</si>
  <si>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</si>
  <si>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</si>
  <si>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</si>
  <si>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</si>
  <si>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</si>
  <si>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</si>
  <si>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</si>
  <si>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</si>
  <si>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</si>
  <si>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</si>
  <si>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</si>
  <si>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</si>
  <si>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</si>
  <si>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</si>
  <si>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</si>
  <si>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</si>
  <si>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</si>
  <si>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</si>
  <si>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</si>
  <si>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</si>
  <si>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</si>
  <si>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</si>
  <si>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</si>
  <si>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</si>
  <si>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</si>
  <si>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</si>
  <si>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</si>
  <si>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</si>
  <si>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</si>
  <si>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</si>
  <si>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</si>
  <si>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</si>
  <si>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</si>
  <si>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</si>
  <si>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</si>
  <si>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</si>
  <si>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</si>
  <si>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</si>
  <si>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</si>
  <si>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</si>
  <si>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</si>
  <si>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</si>
  <si>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</si>
  <si>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</si>
  <si>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</si>
  <si>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</si>
  <si>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</si>
  <si>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</si>
  <si>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</si>
  <si>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</si>
  <si>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</si>
  <si>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</si>
  <si>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</si>
  <si>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</si>
  <si>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</si>
  <si>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</si>
  <si>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</si>
  <si>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</si>
  <si>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</si>
  <si>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</si>
  <si>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</si>
  <si>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</si>
  <si>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</si>
  <si>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</si>
  <si>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</si>
  <si>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</si>
  <si>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</si>
  <si>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</si>
  <si>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</si>
  <si>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</si>
  <si>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</si>
  <si>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</si>
  <si>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</si>
  <si>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</si>
  <si>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</si>
  <si>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</si>
  <si>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</si>
  <si>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</si>
  <si>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</si>
  <si>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</si>
  <si>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</si>
  <si>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</si>
  <si>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</si>
  <si>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</si>
  <si>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</si>
  <si>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</si>
  <si>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</si>
  <si>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</si>
  <si>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</si>
  <si>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</si>
  <si>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</si>
  <si>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</si>
  <si>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</si>
  <si>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</si>
  <si>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</si>
  <si>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</si>
  <si>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</si>
  <si>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</si>
  <si>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</si>
  <si>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</si>
  <si>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</si>
  <si>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</si>
  <si>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</si>
  <si>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</si>
  <si>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</si>
  <si>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</si>
  <si>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</si>
  <si>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</si>
  <si>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</si>
  <si>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</si>
  <si>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</si>
  <si>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</si>
  <si>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</si>
  <si>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</si>
  <si>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</si>
  <si>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</si>
  <si>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</si>
  <si>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</si>
  <si>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</si>
  <si>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</si>
  <si>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</si>
  <si>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</si>
  <si>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</si>
  <si>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</si>
  <si>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</si>
  <si>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</si>
  <si>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</si>
  <si>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</si>
  <si>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</si>
  <si>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</si>
  <si>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</si>
  <si>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</si>
  <si>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</si>
  <si>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</si>
  <si>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</si>
  <si>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</si>
  <si>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</si>
  <si>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</si>
  <si>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</si>
  <si>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</si>
  <si>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</si>
  <si>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</si>
  <si>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</si>
  <si>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</si>
  <si>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</si>
  <si>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</si>
  <si>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</si>
  <si>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</si>
  <si>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</si>
  <si>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</si>
  <si>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</si>
  <si>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</si>
  <si>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</si>
  <si>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</si>
  <si>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</si>
  <si>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</si>
  <si>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</si>
  <si>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</si>
  <si>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</si>
  <si>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</si>
  <si>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</si>
  <si>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</si>
  <si>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</si>
  <si>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</si>
  <si>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</si>
  <si>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</si>
  <si>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</si>
  <si>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</si>
  <si>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</si>
  <si>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</si>
  <si>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</si>
  <si>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</si>
  <si>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</si>
  <si>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</si>
  <si>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</si>
  <si>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</si>
  <si>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</si>
  <si>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</si>
  <si>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</si>
  <si>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</si>
  <si>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</si>
  <si>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</si>
  <si>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</si>
  <si>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</si>
  <si>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</si>
  <si>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</si>
  <si>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</si>
  <si>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</si>
  <si>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</si>
  <si>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</si>
  <si>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</si>
  <si>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</si>
  <si>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</si>
  <si>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</si>
  <si>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</si>
  <si>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</si>
  <si>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</si>
  <si>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</si>
  <si>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</si>
  <si>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</si>
  <si>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</si>
  <si>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</si>
  <si>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</si>
  <si>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</si>
  <si>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</si>
  <si>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</si>
  <si>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</si>
  <si>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</si>
  <si>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</si>
  <si>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</si>
  <si>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</si>
  <si>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</si>
  <si>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</si>
  <si>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</si>
  <si>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</si>
  <si>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</si>
  <si>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</si>
  <si>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</si>
  <si>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</si>
  <si>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</si>
  <si>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</si>
  <si>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</si>
  <si>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</si>
  <si>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</si>
  <si>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</si>
  <si>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</si>
  <si>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</si>
  <si>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</si>
  <si>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</si>
  <si>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</si>
  <si>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</si>
  <si>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</si>
  <si>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</si>
  <si>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</si>
  <si>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</si>
  <si>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</si>
  <si>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</si>
  <si>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</si>
  <si>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</si>
  <si>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</si>
  <si>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</si>
  <si>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</si>
  <si>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</si>
  <si>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</si>
  <si>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</si>
  <si>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</si>
  <si>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</si>
  <si>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</si>
  <si>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</si>
  <si>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</si>
  <si>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</si>
  <si>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</si>
  <si>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</si>
  <si>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</si>
  <si>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</si>
  <si>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</si>
  <si>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</si>
  <si>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</si>
  <si>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</si>
  <si>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</si>
  <si>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</si>
  <si>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</si>
  <si>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</si>
  <si>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</si>
  <si>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</si>
  <si>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</si>
  <si>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</si>
  <si>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</si>
  <si>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</si>
  <si>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</si>
  <si>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</si>
  <si>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</si>
  <si>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</si>
  <si>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</si>
  <si>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</si>
  <si>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</si>
  <si>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</si>
  <si>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</si>
  <si>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</si>
  <si>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</si>
  <si>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</si>
  <si>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</si>
  <si>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</si>
  <si>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</si>
  <si>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</si>
  <si>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</si>
  <si>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</si>
  <si>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</si>
  <si>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</si>
  <si>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</si>
  <si>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</si>
  <si>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</si>
  <si>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</si>
  <si>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</si>
  <si>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</si>
  <si>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</si>
  <si>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</si>
  <si>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</si>
  <si>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</si>
  <si>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</si>
  <si>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</si>
  <si>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</si>
  <si>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</si>
  <si>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</si>
  <si>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</si>
  <si>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</si>
  <si>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</si>
  <si>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</si>
  <si>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</si>
  <si>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</si>
  <si>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</si>
  <si>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</si>
  <si>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</si>
  <si>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</si>
  <si>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</si>
  <si>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</si>
  <si>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</si>
  <si>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</si>
  <si>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</si>
  <si>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</si>
  <si>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</si>
  <si>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</si>
  <si>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</si>
  <si>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</si>
  <si>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</si>
  <si>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</si>
  <si>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</si>
  <si>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</si>
  <si>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</si>
  <si>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</si>
  <si>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</si>
  <si>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</si>
  <si>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</si>
  <si>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</si>
  <si>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</si>
  <si>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</si>
  <si>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</si>
  <si>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</si>
  <si>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</si>
  <si>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</si>
  <si>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</si>
  <si>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</si>
  <si>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</si>
  <si>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</si>
  <si>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</si>
  <si>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</si>
  <si>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</si>
  <si>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</si>
  <si>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</si>
  <si>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</si>
  <si>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</si>
  <si>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</si>
  <si>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</si>
  <si>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</si>
  <si>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</si>
  <si>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</si>
  <si>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</si>
  <si>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</si>
  <si>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</si>
  <si>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</si>
  <si>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</si>
  <si>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</si>
  <si>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</si>
  <si>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</si>
  <si>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</si>
  <si>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</si>
  <si>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</si>
  <si>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</si>
  <si>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</si>
  <si>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</si>
  <si>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</si>
  <si>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</si>
  <si>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</si>
  <si>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</si>
  <si>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</si>
  <si>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</si>
  <si>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</si>
  <si>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</si>
  <si>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</si>
  <si>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</si>
  <si>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</si>
  <si>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</si>
  <si>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</si>
  <si>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</si>
  <si>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</si>
  <si>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</si>
  <si>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</si>
  <si>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</si>
  <si>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</si>
  <si>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</si>
  <si>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</si>
  <si>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</si>
  <si>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</si>
  <si>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</si>
  <si>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</si>
  <si>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</si>
  <si>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</si>
  <si>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</si>
  <si>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</si>
  <si>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</si>
  <si>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</si>
  <si>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</si>
  <si>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</si>
  <si>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</si>
  <si>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</si>
  <si>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</si>
  <si>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</si>
  <si>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</si>
  <si>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</si>
  <si>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</si>
  <si>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</si>
  <si>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</si>
  <si>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</si>
  <si>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</si>
  <si>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</si>
  <si>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</si>
  <si>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</si>
  <si>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</si>
  <si>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</si>
  <si>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</si>
  <si>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</si>
  <si>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</si>
  <si>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</si>
  <si>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</si>
  <si>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</si>
  <si>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</si>
  <si>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</si>
  <si>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</si>
  <si>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</si>
  <si>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</si>
  <si>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</si>
  <si>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</si>
  <si>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</si>
  <si>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</si>
  <si>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</si>
  <si>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</si>
  <si>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</si>
  <si>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</si>
  <si>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</si>
  <si>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</si>
  <si>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</si>
  <si>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</si>
  <si>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</si>
  <si>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</si>
  <si>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</si>
  <si>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</si>
  <si>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</si>
  <si>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</si>
  <si>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</si>
  <si>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</si>
  <si>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</si>
  <si>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</si>
  <si>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</si>
  <si>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</si>
  <si>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</si>
  <si>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</si>
  <si>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</si>
  <si>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</si>
  <si>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</si>
  <si>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</si>
  <si>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</si>
  <si>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</si>
  <si>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</si>
  <si>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</si>
  <si>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</si>
  <si>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</si>
  <si>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</si>
  <si>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</si>
  <si>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</si>
  <si>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</si>
  <si>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</si>
  <si>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</si>
  <si>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</si>
  <si>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</si>
  <si>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</si>
  <si>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</si>
  <si>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</si>
  <si>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</si>
  <si>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</si>
  <si>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</si>
  <si>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</si>
  <si>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</si>
  <si>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</si>
  <si>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</si>
  <si>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</si>
  <si>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</si>
  <si>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</si>
  <si>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</si>
  <si>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</si>
  <si>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</si>
  <si>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</si>
  <si>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</si>
  <si>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</si>
  <si>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</si>
  <si>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</si>
  <si>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</si>
  <si>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</si>
  <si>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</si>
  <si>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</si>
  <si>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</si>
  <si>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</si>
  <si>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</si>
  <si>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</si>
  <si>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</si>
  <si>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</si>
  <si>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</si>
  <si>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</si>
  <si>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</si>
  <si>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</si>
  <si>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</si>
  <si>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</si>
  <si>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</si>
  <si>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</si>
  <si>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</si>
  <si>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</si>
  <si>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</si>
  <si>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</si>
  <si>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</si>
  <si>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</si>
  <si>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</si>
  <si>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</si>
  <si>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</si>
  <si>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</si>
  <si>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</si>
  <si>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</si>
  <si>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</si>
  <si>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</si>
  <si>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</si>
  <si>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</si>
  <si>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</si>
  <si>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</si>
  <si>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</si>
  <si>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</si>
  <si>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</si>
  <si>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</si>
  <si>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</si>
  <si>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</si>
  <si>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</si>
  <si>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</si>
  <si>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</si>
  <si>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</si>
  <si>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</si>
  <si>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</si>
  <si>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</si>
  <si>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</si>
  <si>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</si>
  <si>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</si>
  <si>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</si>
  <si>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</si>
  <si>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</si>
  <si>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</si>
  <si>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</si>
  <si>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</si>
  <si>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</si>
  <si>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</si>
  <si>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</si>
  <si>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</si>
  <si>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</si>
  <si>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</si>
  <si>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</si>
  <si>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</si>
  <si>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</si>
  <si>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</si>
  <si>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</si>
  <si>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</si>
  <si>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</si>
  <si>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</si>
  <si>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</si>
  <si>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</si>
  <si>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</si>
  <si>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</si>
  <si>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</si>
  <si>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</si>
  <si>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</si>
  <si>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</si>
  <si>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</si>
  <si>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</si>
  <si>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</si>
  <si>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</si>
  <si>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</si>
  <si>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</si>
  <si>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</si>
  <si>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</si>
  <si>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</si>
  <si>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</si>
  <si>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</si>
  <si>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</si>
  <si>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</si>
  <si>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</si>
  <si>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</si>
  <si>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</si>
  <si>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</si>
  <si>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</si>
  <si>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</si>
  <si>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</si>
  <si>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</si>
  <si>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</si>
  <si>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</si>
  <si>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</si>
  <si>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</si>
  <si>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</si>
  <si>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</si>
  <si>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</si>
  <si>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</si>
  <si>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</si>
  <si>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</si>
  <si>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</si>
  <si>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</si>
  <si>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</si>
  <si>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</si>
  <si>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</si>
  <si>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</si>
  <si>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</si>
  <si>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</si>
  <si>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</si>
  <si>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</si>
  <si>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</si>
  <si>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</si>
  <si>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</si>
  <si>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</si>
  <si>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</si>
  <si>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</si>
  <si>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</si>
  <si>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</si>
  <si>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</si>
  <si>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</si>
  <si>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</si>
  <si>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</si>
  <si>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</si>
  <si>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</si>
  <si>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</si>
  <si>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</si>
  <si>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</si>
  <si>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</si>
  <si>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</si>
  <si>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</si>
  <si>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</si>
  <si>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</si>
  <si>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</si>
  <si>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</si>
  <si>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</si>
  <si>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</si>
  <si>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</si>
  <si>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</si>
  <si>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</si>
  <si>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</si>
  <si>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</si>
  <si>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</si>
  <si>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</si>
  <si>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</si>
  <si>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</si>
  <si>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</si>
  <si>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</si>
  <si>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</si>
  <si>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</si>
  <si>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</si>
  <si>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</si>
  <si>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</si>
  <si>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</si>
  <si>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</si>
  <si>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</si>
  <si>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</si>
  <si>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</si>
  <si>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</si>
  <si>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</si>
  <si>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</si>
  <si>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</si>
  <si>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</si>
  <si>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</si>
  <si>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</si>
  <si>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</si>
  <si>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</si>
  <si>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</si>
  <si>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</si>
  <si>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</si>
  <si>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</si>
  <si>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</si>
  <si>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</si>
  <si>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</si>
  <si>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</si>
  <si>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</si>
  <si>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</si>
  <si>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</si>
  <si>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</si>
  <si>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</si>
  <si>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</si>
  <si>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</si>
  <si>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</si>
  <si>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</si>
  <si>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</si>
  <si>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</si>
  <si>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</si>
  <si>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</si>
  <si>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</si>
  <si>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</si>
  <si>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</si>
  <si>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</si>
  <si>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</si>
  <si>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</si>
  <si>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</si>
  <si>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</si>
  <si>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</si>
  <si>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</si>
  <si>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</si>
  <si>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</si>
  <si>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</si>
  <si>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</si>
  <si>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</si>
  <si>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</si>
  <si>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</si>
  <si>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</si>
  <si>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</si>
  <si>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</si>
  <si>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</si>
  <si>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</si>
  <si>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</si>
  <si>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</si>
  <si>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</si>
  <si>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</si>
  <si>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</si>
  <si>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</si>
  <si>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</si>
  <si>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</si>
  <si>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</si>
  <si>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</si>
  <si>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</si>
  <si>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</si>
  <si>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</si>
  <si>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</si>
  <si>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</si>
  <si>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</si>
  <si>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</si>
  <si>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</si>
  <si>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</si>
  <si>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</si>
  <si>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</si>
  <si>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</si>
  <si>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</si>
  <si>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</si>
  <si>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</si>
  <si>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</si>
  <si>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</si>
  <si>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</si>
  <si>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</si>
  <si>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</si>
  <si>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</si>
  <si>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</si>
  <si>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</si>
  <si>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</si>
  <si>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</si>
  <si>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</si>
  <si>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</si>
  <si>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</si>
  <si>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</si>
  <si>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</si>
  <si>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</si>
  <si>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</si>
  <si>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</si>
  <si>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</si>
  <si>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</si>
  <si>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</si>
  <si>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</si>
  <si>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</si>
  <si>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</si>
  <si>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</si>
  <si>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</si>
  <si>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</si>
  <si>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</si>
  <si>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</si>
  <si>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</si>
  <si>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</si>
  <si>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</si>
  <si>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</si>
  <si>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</si>
  <si>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</si>
  <si>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</si>
  <si>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</si>
  <si>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</si>
  <si>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</si>
  <si>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</si>
  <si>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</si>
  <si>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</si>
  <si>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</si>
  <si>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</si>
  <si>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</si>
  <si>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</si>
  <si>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</si>
  <si>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</si>
  <si>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</si>
  <si>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</si>
  <si>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</si>
  <si>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</si>
  <si>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</si>
  <si>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</si>
  <si>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</si>
  <si>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</si>
  <si>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</si>
  <si>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</si>
  <si>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</si>
  <si>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</si>
  <si>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</si>
  <si>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</si>
  <si>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</si>
  <si>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</si>
  <si>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</si>
  <si>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</si>
  <si>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</si>
  <si>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</si>
  <si>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</si>
  <si>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</si>
  <si>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</si>
  <si>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</si>
  <si>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</si>
  <si>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</si>
  <si>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</si>
  <si>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</si>
  <si>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</si>
  <si>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</si>
  <si>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</si>
  <si>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</si>
  <si>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</si>
  <si>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</si>
  <si>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</si>
  <si>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</si>
  <si>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</si>
  <si>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</si>
  <si>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</si>
  <si>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</si>
  <si>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</si>
  <si>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</si>
  <si>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</si>
  <si>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</si>
  <si>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</si>
  <si>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</si>
  <si>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</si>
  <si>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</si>
  <si>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</si>
  <si>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</si>
  <si>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</si>
  <si>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</si>
  <si>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</si>
  <si>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</si>
  <si>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</si>
  <si>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</si>
  <si>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</si>
  <si>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</si>
  <si>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</si>
  <si>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</si>
  <si>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</si>
  <si>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</si>
  <si>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</si>
  <si>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</si>
  <si>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</si>
  <si>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</si>
  <si>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</si>
  <si>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</si>
  <si>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</si>
  <si>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</si>
  <si>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</si>
  <si>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</si>
  <si>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</si>
  <si>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</si>
  <si>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</si>
  <si>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</si>
  <si>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</si>
  <si>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</si>
  <si>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</si>
  <si>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</si>
  <si>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</si>
  <si>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</si>
  <si>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</si>
  <si>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</si>
  <si>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</si>
  <si>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</si>
  <si>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</si>
  <si>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</si>
  <si>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</si>
  <si>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</si>
  <si>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</si>
  <si>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</si>
  <si>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</si>
  <si>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</si>
  <si>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</si>
  <si>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</si>
  <si>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</si>
  <si>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</si>
  <si>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</si>
  <si>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</si>
  <si>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</si>
  <si>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</si>
  <si>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</si>
  <si>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</si>
  <si>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</si>
  <si>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</si>
  <si>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</si>
  <si>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</si>
  <si>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</si>
  <si>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</si>
  <si>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</si>
  <si>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</si>
  <si>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</si>
  <si>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</si>
  <si>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</si>
  <si>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</si>
  <si>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</si>
  <si>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</si>
  <si>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</si>
  <si>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</si>
  <si>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</si>
  <si>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</si>
  <si>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</si>
  <si>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</si>
  <si>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</si>
  <si>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</si>
  <si>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</si>
  <si>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</si>
  <si>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</si>
  <si>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</si>
  <si>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</si>
  <si>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</si>
  <si>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</si>
  <si>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</si>
  <si>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</si>
  <si>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</si>
  <si>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</si>
  <si>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</si>
  <si>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</si>
  <si>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</si>
  <si>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</si>
  <si>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</si>
  <si>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</si>
  <si>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</si>
  <si>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</si>
  <si>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</si>
  <si>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</si>
  <si>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</si>
  <si>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</si>
  <si>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</si>
  <si>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</si>
  <si>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</si>
  <si>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</si>
  <si>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</si>
  <si>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</si>
  <si>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</si>
  <si>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</si>
  <si>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</si>
  <si>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</si>
  <si>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</si>
  <si>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</si>
  <si>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</si>
  <si>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</si>
  <si>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</si>
  <si>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</si>
  <si>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</si>
  <si>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</si>
  <si>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</si>
  <si>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</si>
  <si>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</si>
  <si>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</si>
  <si>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</si>
  <si>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</si>
  <si>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</si>
  <si>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</si>
  <si>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</si>
  <si>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</si>
  <si>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</si>
  <si>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</si>
  <si>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</si>
  <si>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</si>
  <si>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</si>
  <si>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</si>
  <si>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</si>
  <si>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</si>
  <si>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</si>
  <si>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</si>
  <si>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</si>
  <si>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</si>
  <si>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</si>
  <si>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</si>
  <si>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</si>
  <si>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</si>
  <si>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</si>
  <si>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</si>
  <si>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</si>
  <si>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</si>
  <si>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</si>
  <si>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</si>
  <si>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</si>
  <si>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</si>
  <si>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</si>
  <si>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</si>
  <si>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</si>
  <si>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</si>
  <si>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</si>
  <si>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</si>
  <si>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</si>
  <si>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</si>
  <si>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</si>
  <si>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</si>
  <si>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</si>
  <si>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</si>
  <si>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</si>
  <si>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</si>
  <si>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</si>
  <si>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</si>
  <si>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</si>
  <si>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</si>
  <si>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</si>
  <si>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</si>
  <si>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</si>
  <si>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</si>
  <si>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</si>
  <si>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</si>
  <si>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</si>
  <si>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</si>
  <si>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</si>
  <si>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</si>
  <si>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</si>
  <si>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</si>
  <si>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</si>
  <si>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</si>
  <si>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</si>
  <si>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</si>
  <si>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</si>
  <si>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</si>
  <si>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</si>
  <si>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</si>
  <si>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</si>
  <si>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</si>
  <si>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</si>
  <si>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</si>
  <si>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</si>
  <si>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</si>
  <si>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</si>
  <si>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</si>
  <si>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</si>
  <si>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</si>
  <si>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</si>
  <si>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</si>
  <si>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</si>
  <si>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</si>
  <si>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</si>
  <si>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</si>
  <si>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</si>
  <si>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</si>
  <si>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</si>
  <si>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</si>
  <si>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</si>
  <si>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</si>
  <si>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</si>
  <si>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</si>
  <si>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</si>
  <si>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</si>
  <si>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</si>
  <si>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</si>
  <si>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</si>
  <si>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</si>
  <si>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</si>
  <si>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</si>
  <si>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</si>
  <si>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</si>
  <si>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</si>
  <si>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</si>
  <si>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</si>
  <si>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</si>
  <si>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</si>
  <si>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</si>
  <si>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</si>
  <si>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</si>
  <si>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</si>
  <si>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</si>
  <si>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</si>
  <si>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</si>
  <si>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</si>
  <si>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</si>
  <si>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</si>
  <si>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</si>
  <si>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</si>
  <si>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</si>
  <si>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</si>
  <si>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</si>
  <si>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</si>
  <si>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</si>
  <si>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</si>
  <si>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</si>
  <si>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</si>
  <si>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</si>
  <si>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</si>
  <si>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</si>
  <si>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</si>
  <si>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</si>
  <si>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</si>
  <si>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</si>
  <si>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</si>
  <si>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</si>
  <si>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</si>
  <si>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</si>
  <si>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</si>
  <si>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</si>
  <si>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</si>
  <si>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</si>
  <si>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</si>
  <si>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</si>
  <si>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</si>
  <si>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</si>
  <si>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</si>
  <si>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</si>
  <si>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</si>
  <si>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</si>
  <si>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</si>
  <si>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</si>
  <si>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</si>
  <si>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</si>
  <si>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</si>
  <si>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</si>
  <si>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</si>
  <si>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</si>
  <si>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</si>
  <si>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</si>
  <si>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</si>
  <si>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</si>
  <si>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</si>
  <si>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</si>
  <si>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</si>
  <si>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</si>
  <si>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</si>
  <si>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</si>
  <si>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</si>
  <si>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</si>
  <si>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</si>
  <si>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</si>
  <si>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</si>
  <si>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</si>
  <si>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</si>
  <si>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</si>
  <si>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</si>
  <si>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</si>
  <si>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</si>
  <si>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</si>
  <si>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</si>
  <si>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</si>
  <si>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</si>
  <si>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</si>
  <si>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</si>
  <si>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</si>
  <si>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</si>
  <si>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</si>
  <si>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</si>
  <si>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</si>
  <si>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</si>
  <si>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</si>
  <si>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</si>
  <si>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</si>
  <si>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</si>
  <si>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</si>
  <si>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</si>
  <si>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</si>
  <si>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</si>
  <si>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</si>
  <si>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</si>
  <si>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</si>
  <si>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</si>
  <si>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</si>
  <si>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</si>
  <si>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</si>
  <si>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</si>
  <si>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</si>
  <si>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</si>
  <si>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</si>
  <si>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</si>
  <si>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</si>
  <si>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</si>
  <si>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</si>
  <si>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</si>
  <si>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</si>
  <si>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</si>
  <si>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</si>
  <si>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</si>
  <si>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</si>
  <si>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</si>
  <si>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</si>
  <si>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</si>
  <si>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</si>
  <si>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</si>
  <si>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</si>
  <si>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</si>
  <si>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</si>
  <si>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</si>
  <si>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</si>
  <si>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</si>
  <si>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</si>
  <si>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</si>
  <si>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</si>
  <si>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</si>
  <si>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</si>
  <si>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</si>
  <si>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</si>
  <si>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</si>
  <si>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</si>
  <si>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</si>
  <si>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</si>
  <si>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</si>
  <si>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</si>
  <si>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</si>
  <si>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</si>
  <si>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</si>
  <si>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</si>
  <si>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</si>
  <si>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</si>
  <si>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</si>
  <si>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</si>
  <si>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</si>
  <si>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</si>
  <si>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</si>
  <si>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</si>
  <si>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</si>
  <si>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</si>
  <si>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</si>
  <si>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</si>
  <si>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</si>
  <si>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</si>
  <si>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</si>
  <si>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</si>
  <si>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</si>
  <si>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</si>
  <si>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</si>
  <si>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</si>
  <si>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</si>
  <si>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</si>
  <si>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</si>
  <si>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</si>
  <si>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</si>
  <si>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</si>
  <si>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</si>
  <si>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</si>
  <si>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</si>
  <si>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</si>
  <si>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</si>
  <si>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</si>
  <si>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</si>
  <si>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</si>
  <si>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</si>
  <si>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</si>
  <si>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</si>
  <si>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</si>
  <si>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</si>
  <si>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</si>
  <si>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</si>
  <si>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</si>
  <si>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</si>
  <si>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</si>
  <si>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</si>
  <si>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</si>
  <si>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</si>
  <si>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</si>
  <si>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</si>
  <si>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</si>
  <si>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</si>
  <si>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</si>
  <si>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</si>
  <si>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</si>
  <si>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</si>
  <si>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</si>
  <si>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</si>
  <si>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</si>
  <si>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</si>
  <si>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</si>
  <si>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</si>
  <si>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</si>
  <si>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</si>
  <si>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</si>
  <si>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</si>
  <si>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</si>
  <si>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</si>
  <si>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</si>
  <si>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</si>
  <si>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</si>
  <si>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</si>
  <si>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</si>
  <si>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</si>
  <si>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</si>
  <si>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</si>
  <si>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</si>
  <si>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</si>
  <si>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</si>
  <si>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</si>
  <si>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</si>
  <si>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</si>
  <si>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</si>
  <si>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</si>
  <si>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</si>
  <si>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</si>
  <si>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</si>
  <si>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</si>
  <si>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</si>
  <si>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</si>
  <si>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</si>
  <si>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</si>
  <si>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</si>
  <si>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</si>
  <si>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</si>
  <si>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</si>
  <si>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</si>
  <si>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</si>
  <si>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</si>
  <si>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</si>
  <si>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</si>
  <si>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</si>
  <si>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</si>
  <si>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</si>
  <si>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</si>
  <si>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</si>
  <si>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</si>
  <si>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</si>
  <si>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</si>
  <si>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</si>
  <si>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</si>
  <si>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</si>
  <si>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</si>
  <si>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</si>
  <si>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</si>
  <si>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</si>
  <si>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</si>
  <si>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</si>
  <si>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</si>
  <si>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</si>
  <si>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</si>
  <si>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</si>
  <si>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</si>
  <si>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</si>
  <si>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</si>
  <si>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</si>
  <si>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</si>
  <si>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</si>
  <si>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</si>
  <si>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</si>
  <si>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</si>
  <si>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</si>
  <si>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</si>
  <si>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</si>
  <si>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</si>
  <si>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</si>
  <si>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</si>
  <si>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</si>
  <si>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</si>
  <si>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</si>
  <si>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</si>
  <si>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</si>
  <si>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</si>
  <si>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</si>
  <si>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</si>
  <si>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</si>
  <si>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</si>
  <si>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</si>
  <si>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</si>
  <si>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</si>
  <si>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</si>
  <si>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</si>
  <si>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</si>
  <si>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</si>
  <si>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</si>
  <si>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</si>
  <si>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</si>
  <si>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</si>
  <si>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</si>
  <si>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</si>
  <si>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</si>
  <si>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</si>
  <si>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</si>
  <si>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</si>
  <si>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</si>
  <si>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</si>
  <si>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</si>
  <si>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</si>
  <si>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</si>
  <si>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</si>
  <si>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</si>
  <si>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</si>
  <si>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</si>
  <si>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</si>
  <si>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</si>
  <si>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</si>
  <si>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</si>
  <si>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</si>
  <si>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</si>
  <si>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</si>
  <si>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</si>
  <si>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</si>
  <si>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</si>
  <si>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</si>
  <si>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</si>
  <si>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</si>
  <si>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</si>
  <si>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</si>
  <si>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</si>
  <si>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</si>
  <si>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</si>
  <si>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</si>
  <si>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</si>
  <si>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</si>
  <si>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</si>
  <si>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</si>
  <si>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</si>
  <si>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</si>
  <si>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</si>
  <si>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</si>
  <si>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</si>
  <si>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</si>
  <si>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</si>
  <si>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</si>
  <si>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</si>
  <si>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</si>
  <si>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</si>
  <si>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</si>
  <si>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</si>
  <si>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</si>
  <si>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</si>
  <si>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</si>
  <si>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</si>
  <si>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</si>
  <si>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</si>
  <si>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</si>
  <si>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</si>
  <si>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</si>
  <si>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</si>
  <si>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</si>
  <si>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</si>
  <si>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</si>
  <si>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</si>
  <si>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</si>
  <si>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</si>
  <si>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</si>
  <si>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</si>
  <si>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</si>
  <si>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</si>
  <si>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</si>
  <si>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</si>
  <si>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</si>
  <si>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</si>
  <si>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</si>
  <si>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</si>
  <si>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</si>
  <si>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</si>
  <si>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</si>
  <si>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</si>
  <si>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</si>
  <si>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</si>
  <si>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</si>
  <si>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</si>
  <si>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</si>
  <si>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</si>
  <si>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</si>
  <si>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</si>
  <si>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</si>
  <si>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</si>
  <si>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</si>
  <si>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</si>
  <si>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</si>
  <si>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</si>
  <si>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</si>
  <si>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</si>
  <si>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</si>
  <si>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</si>
  <si>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</si>
  <si>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</si>
  <si>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</si>
  <si>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</si>
  <si>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</si>
  <si>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</si>
  <si>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</si>
  <si>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</si>
  <si>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</si>
  <si>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</si>
  <si>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</si>
  <si>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</si>
  <si>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</si>
  <si>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</si>
  <si>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</si>
  <si>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</si>
  <si>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</si>
  <si>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</si>
  <si>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</si>
  <si>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</si>
  <si>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</si>
  <si>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</si>
  <si>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</si>
  <si>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</si>
  <si>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</si>
  <si>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</si>
  <si>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</si>
  <si>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</si>
  <si>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</si>
  <si>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</si>
  <si>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</si>
  <si>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</si>
  <si>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</si>
  <si>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</si>
  <si>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</si>
  <si>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</si>
  <si>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</si>
  <si>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</si>
  <si>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</si>
  <si>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</si>
  <si>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</si>
  <si>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</si>
  <si>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</si>
  <si>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</si>
  <si>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</si>
  <si>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</si>
  <si>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</si>
  <si>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</si>
  <si>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</si>
  <si>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</si>
  <si>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</si>
  <si>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</si>
  <si>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</si>
  <si>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</si>
  <si>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</si>
  <si>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</si>
  <si>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</si>
  <si>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</si>
  <si>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</si>
  <si>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</si>
  <si>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</si>
  <si>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</si>
  <si>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</si>
  <si>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</si>
  <si>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</si>
  <si>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</si>
  <si>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</si>
  <si>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</si>
  <si>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</si>
  <si>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</si>
  <si>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</si>
  <si>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</si>
  <si>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</si>
  <si>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</si>
  <si>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</si>
  <si>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</si>
  <si>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</si>
  <si>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</si>
  <si>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</si>
  <si>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</si>
  <si>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</si>
  <si>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</si>
  <si>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</si>
  <si>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</si>
  <si>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</si>
  <si>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</si>
  <si>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</si>
  <si>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</si>
  <si>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</si>
  <si>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</si>
  <si>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</si>
  <si>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</si>
  <si>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</si>
  <si>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</si>
  <si>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</si>
  <si>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</si>
  <si>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</si>
  <si>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</si>
  <si>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</si>
  <si>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</si>
  <si>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</si>
  <si>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</si>
  <si>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</si>
  <si>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</si>
  <si>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</si>
  <si>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</si>
  <si>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</si>
  <si>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</si>
  <si>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</si>
  <si>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</si>
  <si>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</si>
  <si>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</si>
  <si>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</si>
  <si>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</si>
  <si>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</si>
  <si>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</si>
  <si>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</si>
  <si>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</si>
  <si>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</si>
  <si>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</si>
  <si>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</si>
  <si>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</si>
  <si>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</si>
  <si>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</si>
  <si>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</si>
  <si>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</si>
  <si>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</si>
  <si>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</si>
  <si>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</si>
  <si>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</si>
  <si>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</si>
  <si>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</si>
  <si>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</si>
  <si>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</si>
  <si>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</si>
  <si>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</si>
  <si>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</si>
  <si>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</si>
  <si>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</si>
  <si>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</si>
  <si>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</si>
  <si>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</si>
  <si>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</si>
  <si>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</si>
  <si>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</si>
  <si>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</si>
  <si>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</si>
  <si>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</si>
  <si>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</si>
  <si>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</si>
  <si>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</si>
  <si>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</si>
  <si>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</si>
  <si>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</si>
  <si>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</si>
  <si>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</si>
  <si>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</si>
  <si>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</si>
  <si>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</si>
  <si>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</si>
  <si>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</si>
  <si>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</si>
  <si>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</si>
  <si>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</si>
  <si>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</si>
  <si>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</si>
  <si>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</si>
  <si>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</si>
  <si>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</si>
  <si>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</si>
  <si>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</si>
  <si>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</si>
  <si>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</si>
  <si>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</si>
  <si>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</si>
  <si>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</si>
  <si>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</si>
  <si>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</si>
  <si>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</si>
  <si>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</si>
  <si>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</si>
  <si>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</si>
  <si>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</si>
  <si>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</si>
  <si>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</si>
  <si>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</si>
  <si>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</si>
  <si>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</si>
  <si>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</si>
  <si>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</si>
  <si>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</si>
  <si>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</si>
  <si>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</si>
  <si>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</si>
  <si>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</si>
  <si>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</si>
  <si>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</si>
  <si>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</si>
  <si>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</si>
  <si>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</si>
  <si>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</si>
  <si>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</si>
  <si>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</si>
  <si>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</si>
  <si>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</si>
  <si>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</si>
  <si>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</si>
  <si>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</si>
  <si>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</si>
  <si>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</si>
  <si>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</si>
  <si>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</si>
  <si>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</si>
  <si>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</si>
  <si>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</si>
  <si>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</si>
  <si>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</si>
  <si>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</si>
  <si>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</si>
  <si>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</si>
  <si>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</si>
  <si>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</si>
  <si>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</si>
  <si>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</si>
  <si>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</si>
  <si>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</si>
  <si>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</si>
  <si>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</si>
  <si>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</si>
  <si>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</si>
  <si>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</si>
  <si>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</si>
  <si>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</si>
  <si>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</si>
  <si>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</si>
  <si>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</si>
  <si>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</si>
  <si>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</si>
  <si>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</si>
  <si>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</si>
  <si>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</si>
  <si>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</si>
  <si>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</si>
  <si>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</si>
  <si>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</si>
  <si>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</si>
  <si>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</si>
  <si>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</si>
  <si>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</si>
  <si>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</si>
  <si>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</si>
  <si>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</si>
  <si>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</si>
  <si>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</si>
  <si>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</si>
  <si>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</si>
  <si>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</si>
  <si>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</si>
  <si>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</si>
  <si>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</si>
  <si>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</si>
  <si>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</si>
  <si>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</si>
  <si>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</si>
  <si>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</si>
  <si>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</si>
  <si>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</si>
  <si>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</si>
  <si>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</si>
  <si>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</si>
  <si>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</si>
  <si>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</si>
  <si>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</si>
  <si>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</si>
  <si>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</si>
  <si>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</si>
  <si>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</si>
  <si>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</si>
  <si>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</si>
  <si>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</si>
  <si>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</si>
  <si>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</si>
  <si>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</si>
  <si>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</si>
  <si>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</si>
  <si>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</si>
  <si>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</si>
  <si>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</si>
  <si>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</si>
  <si>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</si>
  <si>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</si>
  <si>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</si>
  <si>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</si>
  <si>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</si>
  <si>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</si>
  <si>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</si>
  <si>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</si>
  <si>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</si>
  <si>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</si>
  <si>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</si>
  <si>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</si>
  <si>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</si>
  <si>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</si>
  <si>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</si>
  <si>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</si>
  <si>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</si>
  <si>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</si>
  <si>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</si>
  <si>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</si>
  <si>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</si>
  <si>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</si>
  <si>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</si>
  <si>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</si>
  <si>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</si>
  <si>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</si>
  <si>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</si>
  <si>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</si>
  <si>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</si>
  <si>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</si>
  <si>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</si>
  <si>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</si>
  <si>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</si>
  <si>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</si>
  <si>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</si>
  <si>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</si>
  <si>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</si>
  <si>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</si>
  <si>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</si>
  <si>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</si>
  <si>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</si>
  <si>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</si>
  <si>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</si>
  <si>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</si>
  <si>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</si>
  <si>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</si>
  <si>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</si>
  <si>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</si>
  <si>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</si>
  <si>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</si>
  <si>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</si>
  <si>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</si>
  <si>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</si>
  <si>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</si>
  <si>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</si>
  <si>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</si>
  <si>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</si>
  <si>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</si>
  <si>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</si>
  <si>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</si>
  <si>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</si>
  <si>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</si>
  <si>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</si>
  <si>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</si>
  <si>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</si>
  <si>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</si>
  <si>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</si>
  <si>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</si>
  <si>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</si>
  <si>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</si>
  <si>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</si>
  <si>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</si>
  <si>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</si>
  <si>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</si>
  <si>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</si>
  <si>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</si>
  <si>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</si>
  <si>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</si>
  <si>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</si>
  <si>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</si>
  <si>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</si>
  <si>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</si>
  <si>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</si>
  <si>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</si>
  <si>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</si>
  <si>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</si>
  <si>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</si>
  <si>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</si>
  <si>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</si>
  <si>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</si>
  <si>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</si>
  <si>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</si>
  <si>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</si>
  <si>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</si>
  <si>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</si>
  <si>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</si>
  <si>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</si>
  <si>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</si>
  <si>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</si>
  <si>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</si>
  <si>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</si>
  <si>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</si>
  <si>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</si>
  <si>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</si>
  <si>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</si>
  <si>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</si>
  <si>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</si>
  <si>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</si>
  <si>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</si>
  <si>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</si>
  <si>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</si>
  <si>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</si>
  <si>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</si>
  <si>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</si>
  <si>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</si>
  <si>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</si>
  <si>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</si>
  <si>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</si>
  <si>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</si>
  <si>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</si>
  <si>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</si>
  <si>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</si>
  <si>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</si>
  <si>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</si>
  <si>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</si>
  <si>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</si>
  <si>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</si>
  <si>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</si>
  <si>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</si>
  <si>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</si>
  <si>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</si>
  <si>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</si>
  <si>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</si>
  <si>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</si>
  <si>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</si>
  <si>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</si>
  <si>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</si>
  <si>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</si>
  <si>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</si>
  <si>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</si>
  <si>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</si>
  <si>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</si>
  <si>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</si>
  <si>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</si>
  <si>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</si>
  <si>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</si>
  <si>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</si>
  <si>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</si>
  <si>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</si>
  <si>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</si>
  <si>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</si>
  <si>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</si>
  <si>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</si>
  <si>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</si>
  <si>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</si>
  <si>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</si>
  <si>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</si>
  <si>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</si>
  <si>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</si>
  <si>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</si>
  <si>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</si>
  <si>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</si>
  <si>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</si>
  <si>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</si>
  <si>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</si>
  <si>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</si>
  <si>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</si>
  <si>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</si>
  <si>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</si>
  <si>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</si>
  <si>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</si>
  <si>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</si>
  <si>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</si>
  <si>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</si>
  <si>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</si>
  <si>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</si>
  <si>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</si>
  <si>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</si>
  <si>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</si>
  <si>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</si>
  <si>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</si>
  <si>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</si>
  <si>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</si>
  <si>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</si>
  <si>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</si>
  <si>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</si>
  <si>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</si>
  <si>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</si>
  <si>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</si>
  <si>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</si>
  <si>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</si>
  <si>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</si>
  <si>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</si>
  <si>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</si>
  <si>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</si>
  <si>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</si>
  <si>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</si>
  <si>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</si>
  <si>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</si>
  <si>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</si>
  <si>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</si>
  <si>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</si>
  <si>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</si>
  <si>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</si>
  <si>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</si>
  <si>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</si>
  <si>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</si>
  <si>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</si>
  <si>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</si>
  <si>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</si>
  <si>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</si>
  <si>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</si>
  <si>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</si>
  <si>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</si>
  <si>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</si>
  <si>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</si>
  <si>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</si>
  <si>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</si>
  <si>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</si>
  <si>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</si>
  <si>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</si>
  <si>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</si>
  <si>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</si>
  <si>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</si>
  <si>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</si>
  <si>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</si>
  <si>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</si>
  <si>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</si>
  <si>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</si>
  <si>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</si>
  <si>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</si>
  <si>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</si>
  <si>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</si>
  <si>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</si>
  <si>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</si>
  <si>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</si>
  <si>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</si>
  <si>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</si>
  <si>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</si>
  <si>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</si>
  <si>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</si>
  <si>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</si>
  <si>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</si>
  <si>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</si>
  <si>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</si>
  <si>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</si>
  <si>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</si>
  <si>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</si>
  <si>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</si>
  <si>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</si>
  <si>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</si>
  <si>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</si>
  <si>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</si>
  <si>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</si>
  <si>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</si>
  <si>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</si>
  <si>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</si>
  <si>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</si>
  <si>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</si>
  <si>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</si>
  <si>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</si>
  <si>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</si>
  <si>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</si>
  <si>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</si>
  <si>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</si>
  <si>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</si>
  <si>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</si>
  <si>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</si>
  <si>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</si>
  <si>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</si>
  <si>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</si>
  <si>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</si>
  <si>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</si>
  <si>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</si>
  <si>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</si>
  <si>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</si>
  <si>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</si>
  <si>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</si>
  <si>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</si>
  <si>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</si>
  <si>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</si>
  <si>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</si>
  <si>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</si>
  <si>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</si>
  <si>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</si>
  <si>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</si>
  <si>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</si>
  <si>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</si>
  <si>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</si>
  <si>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</si>
  <si>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</si>
  <si>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</si>
  <si>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</si>
  <si>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</si>
  <si>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</si>
  <si>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</si>
  <si>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</si>
  <si>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</si>
  <si>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</si>
  <si>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</si>
  <si>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</si>
  <si>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</si>
  <si>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</si>
  <si>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</si>
  <si>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</si>
  <si>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</si>
  <si>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</si>
  <si>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</si>
  <si>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</si>
  <si>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</si>
  <si>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</si>
  <si>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</si>
  <si>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</si>
  <si>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</si>
  <si>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</si>
  <si>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</si>
  <si>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</si>
  <si>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</si>
  <si>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</si>
  <si>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</si>
  <si>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</si>
  <si>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</si>
  <si>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</si>
  <si>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</si>
  <si>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</si>
  <si>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</si>
  <si>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</si>
  <si>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</si>
  <si>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</si>
  <si>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</si>
  <si>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</si>
  <si>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</si>
  <si>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</si>
  <si>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</si>
  <si>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</si>
  <si>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</si>
  <si>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</si>
  <si>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</si>
  <si>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</si>
  <si>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</si>
  <si>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</si>
  <si>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</si>
  <si>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</si>
  <si>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</si>
  <si>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</si>
  <si>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</si>
  <si>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</si>
  <si>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</si>
  <si>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</si>
  <si>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</si>
  <si>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</si>
  <si>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</si>
  <si>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</si>
  <si>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</si>
  <si>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</si>
  <si>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</si>
  <si>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</si>
  <si>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</si>
  <si>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</si>
  <si>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</si>
  <si>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</si>
  <si>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</si>
  <si>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</si>
  <si>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</si>
  <si>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</si>
  <si>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</si>
  <si>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</si>
  <si>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</si>
  <si>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</si>
  <si>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</si>
  <si>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</si>
  <si>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</si>
  <si>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</si>
  <si>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</si>
  <si>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</si>
  <si>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</si>
  <si>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</si>
  <si>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</si>
  <si>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</si>
  <si>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</si>
  <si>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</si>
  <si>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</si>
  <si>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</si>
  <si>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</si>
  <si>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</si>
  <si>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</si>
  <si>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</si>
  <si>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</si>
  <si>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</si>
  <si>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</si>
  <si>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</si>
  <si>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</si>
  <si>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</si>
  <si>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</si>
  <si>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</si>
  <si>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</si>
  <si>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</si>
  <si>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</si>
  <si>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</si>
  <si>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</si>
  <si>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</si>
  <si>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</si>
  <si>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</si>
  <si>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</si>
  <si>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</si>
  <si>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</si>
  <si>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</si>
  <si>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</si>
  <si>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</si>
  <si>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</si>
  <si>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</si>
  <si>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</si>
  <si>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</si>
  <si>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</si>
  <si>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</si>
  <si>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</si>
  <si>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</si>
  <si>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</si>
  <si>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</si>
  <si>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</si>
  <si>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</si>
  <si>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</si>
  <si>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</si>
  <si>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</si>
  <si>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</si>
  <si>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</si>
  <si>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</si>
  <si>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</si>
  <si>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</si>
  <si>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</si>
  <si>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</si>
  <si>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</si>
  <si>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</si>
  <si>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</si>
  <si>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</si>
  <si>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</si>
  <si>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</si>
  <si>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</si>
  <si>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</si>
  <si>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</si>
  <si>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</si>
  <si>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</si>
  <si>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</si>
  <si>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</si>
  <si>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</si>
  <si>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</si>
  <si>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</si>
  <si>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</si>
  <si>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</si>
  <si>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</si>
  <si>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</si>
  <si>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</si>
  <si>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</si>
  <si>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</si>
  <si>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</si>
  <si>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</si>
  <si>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</si>
  <si>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</si>
  <si>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</si>
  <si>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</si>
  <si>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</si>
  <si>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</si>
  <si>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</si>
  <si>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</si>
  <si>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</si>
  <si>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</si>
  <si>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</si>
  <si>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</si>
  <si>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</si>
  <si>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</si>
  <si>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</si>
  <si>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</si>
  <si>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</si>
  <si>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</si>
  <si>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</si>
  <si>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</si>
  <si>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</si>
  <si>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</si>
  <si>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</si>
  <si>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</si>
  <si>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</si>
  <si>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</si>
  <si>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</si>
  <si>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</si>
  <si>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</si>
  <si>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</si>
  <si>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</si>
  <si>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</si>
  <si>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</si>
  <si>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</si>
  <si>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</si>
  <si>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</si>
  <si>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</si>
  <si>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</si>
  <si>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</si>
  <si>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</si>
  <si>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</si>
  <si>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</si>
  <si>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</si>
  <si>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</si>
  <si>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</si>
  <si>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</si>
  <si>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</si>
  <si>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</si>
  <si>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</si>
  <si>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</si>
  <si>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</si>
  <si>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</si>
  <si>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</si>
  <si>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</si>
  <si>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</si>
  <si>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</si>
  <si>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</si>
  <si>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</si>
  <si>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</si>
  <si>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</si>
  <si>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</si>
  <si>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</si>
  <si>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</si>
  <si>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</si>
  <si>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</si>
  <si>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</si>
  <si>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</si>
  <si>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</si>
  <si>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</si>
  <si>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</si>
  <si>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</si>
  <si>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</si>
  <si>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</si>
  <si>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</si>
  <si>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</si>
  <si>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</si>
  <si>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</si>
  <si>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</si>
  <si>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</si>
  <si>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</si>
  <si>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</si>
  <si>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</si>
  <si>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</si>
  <si>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</si>
  <si>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</si>
  <si>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</si>
  <si>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</si>
  <si>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</si>
  <si>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</si>
  <si>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</si>
  <si>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</si>
  <si>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</si>
  <si>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</si>
  <si>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</si>
  <si>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</si>
  <si>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</si>
  <si>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</si>
  <si>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</si>
  <si>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</si>
  <si>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</si>
  <si>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</si>
  <si>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</si>
  <si>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</si>
  <si>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</si>
  <si>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</si>
  <si>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</si>
  <si>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</si>
  <si>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</si>
  <si>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</si>
  <si>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</si>
  <si>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</si>
  <si>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</si>
  <si>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</si>
  <si>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</si>
  <si>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</si>
  <si>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</si>
  <si>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</si>
  <si>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</si>
  <si>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</si>
  <si>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</si>
  <si>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</si>
  <si>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</si>
  <si>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</si>
  <si>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</si>
  <si>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</si>
  <si>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</si>
  <si>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</si>
  <si>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</si>
  <si>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</si>
  <si>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</si>
  <si>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</si>
  <si>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</si>
  <si>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</si>
  <si>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</si>
  <si>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</si>
  <si>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</si>
  <si>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</si>
  <si>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</si>
  <si>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</si>
  <si>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</si>
  <si>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</si>
  <si>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</si>
  <si>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</si>
  <si>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</si>
  <si>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</si>
  <si>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</si>
  <si>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</si>
  <si>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</si>
  <si>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</si>
  <si>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</si>
  <si>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</si>
  <si>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</si>
  <si>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</si>
  <si>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</si>
  <si>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</si>
  <si>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</si>
  <si>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</si>
  <si>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</si>
  <si>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</si>
  <si>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</si>
  <si>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</si>
  <si>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</si>
  <si>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</si>
  <si>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</si>
  <si>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</si>
  <si>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</si>
  <si>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</si>
  <si>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</si>
  <si>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</si>
  <si>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</si>
  <si>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</si>
  <si>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</si>
  <si>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</si>
  <si>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</si>
  <si>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</si>
  <si>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</si>
  <si>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</si>
  <si>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</si>
  <si>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</si>
  <si>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</si>
  <si>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</si>
  <si>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</si>
  <si>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</si>
  <si>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</si>
  <si>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</si>
  <si>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</si>
  <si>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</si>
  <si>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</si>
  <si>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</si>
  <si>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</si>
  <si>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</si>
  <si>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</si>
  <si>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</si>
  <si>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</si>
  <si>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</si>
  <si>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</si>
  <si>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</si>
  <si>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</si>
  <si>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</si>
  <si>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</si>
  <si>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</si>
  <si>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</si>
  <si>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</si>
  <si>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</si>
  <si>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</si>
  <si>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</si>
  <si>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</si>
  <si>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</si>
  <si>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</si>
  <si>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</si>
  <si>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</si>
  <si>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</si>
  <si>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</si>
  <si>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</si>
  <si>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</si>
  <si>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</si>
  <si>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</si>
  <si>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</si>
  <si>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</si>
  <si>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</si>
  <si>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</si>
  <si>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</si>
  <si>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</si>
  <si>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</si>
  <si>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</si>
  <si>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</si>
  <si>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</si>
  <si>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</si>
  <si>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</si>
  <si>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</si>
  <si>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</si>
  <si>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</si>
  <si>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</si>
  <si>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</si>
  <si>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</si>
  <si>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</si>
  <si>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</si>
  <si>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</si>
  <si>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</si>
  <si>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</si>
  <si>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</si>
  <si>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</si>
  <si>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</si>
  <si>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</si>
  <si>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</si>
  <si>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</si>
  <si>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</si>
  <si>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</si>
  <si>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</si>
  <si>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</si>
  <si>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</si>
  <si>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</si>
  <si>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</si>
  <si>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</si>
  <si>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</si>
  <si>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</si>
  <si>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</si>
  <si>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</si>
  <si>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</si>
  <si>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</si>
  <si>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</si>
  <si>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</si>
  <si>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</si>
  <si>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</si>
  <si>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</si>
  <si>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</si>
  <si>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</si>
  <si>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</si>
  <si>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</si>
  <si>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</si>
  <si>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</si>
  <si>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</si>
  <si>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</si>
  <si>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</si>
  <si>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</si>
  <si>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</si>
  <si>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</si>
  <si>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</si>
  <si>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</si>
  <si>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</si>
  <si>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</si>
  <si>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</si>
  <si>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</si>
  <si>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</si>
  <si>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</si>
  <si>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</si>
  <si>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</si>
  <si>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</si>
  <si>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</si>
  <si>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</si>
  <si>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</si>
  <si>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</si>
  <si>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</si>
  <si>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</si>
  <si>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</si>
  <si>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</si>
  <si>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</si>
  <si>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</si>
  <si>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</si>
  <si>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</si>
  <si>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</si>
  <si>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</si>
  <si>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</si>
  <si>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</si>
  <si>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</si>
  <si>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</si>
  <si>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</si>
  <si>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</si>
  <si>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</si>
  <si>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</si>
  <si>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</si>
  <si>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</si>
  <si>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</si>
  <si>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</si>
  <si>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</si>
  <si>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</si>
  <si>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</si>
  <si>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</si>
  <si>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</si>
  <si>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</si>
  <si>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</si>
  <si>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</si>
  <si>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</si>
  <si>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</si>
  <si>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</si>
  <si>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</si>
  <si>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</si>
  <si>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</si>
  <si>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</si>
  <si>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</si>
  <si>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</si>
  <si>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</si>
  <si>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</si>
  <si>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</si>
  <si>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</si>
  <si>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</si>
  <si>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</si>
  <si>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</si>
  <si>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</si>
  <si>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</si>
  <si>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</si>
  <si>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</si>
  <si>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</si>
  <si>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</si>
  <si>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</si>
  <si>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</si>
  <si>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</si>
  <si>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</si>
  <si>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</si>
  <si>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</si>
  <si>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</si>
  <si>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</si>
  <si>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</si>
  <si>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</si>
  <si>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</si>
  <si>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</si>
  <si>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</si>
  <si>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</si>
  <si>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</si>
  <si>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</si>
  <si>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</si>
  <si>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</si>
  <si>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</si>
  <si>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</si>
  <si>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</si>
  <si>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</si>
  <si>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</si>
  <si>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</si>
  <si>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</si>
  <si>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</si>
  <si>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</si>
  <si>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</si>
  <si>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</si>
  <si>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</si>
  <si>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</si>
  <si>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</si>
  <si>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</si>
  <si>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</si>
  <si>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</si>
  <si>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</si>
  <si>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</si>
  <si>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</si>
  <si>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</si>
  <si>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</si>
  <si>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</si>
  <si>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</si>
  <si>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</si>
  <si>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</si>
  <si>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</si>
  <si>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</si>
  <si>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</si>
  <si>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</si>
  <si>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</si>
  <si>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</si>
  <si>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</si>
  <si>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</si>
  <si>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</si>
  <si>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</si>
  <si>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</si>
  <si>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</si>
  <si>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</si>
  <si>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</si>
  <si>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</si>
  <si>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</si>
  <si>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</si>
  <si>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</si>
  <si>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</si>
  <si>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</si>
  <si>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</si>
  <si>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</si>
  <si>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</si>
  <si>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</si>
  <si>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</si>
  <si>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</si>
  <si>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</si>
  <si>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</si>
  <si>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</si>
  <si>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</si>
  <si>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</si>
  <si>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</si>
  <si>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</si>
  <si>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</si>
  <si>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</si>
  <si>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</si>
  <si>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</si>
  <si>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</si>
  <si>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</si>
  <si>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</si>
  <si>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</si>
  <si>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</si>
  <si>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</si>
  <si>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</si>
  <si>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</si>
  <si>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</si>
  <si>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</si>
  <si>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</si>
  <si>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</si>
  <si>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</si>
  <si>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</si>
  <si>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</si>
  <si>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</si>
  <si>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</si>
  <si>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</si>
  <si>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</si>
  <si>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</si>
  <si>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</si>
  <si>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</si>
  <si>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</si>
  <si>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</si>
  <si>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</si>
  <si>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</si>
  <si>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</si>
  <si>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</si>
  <si>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</si>
  <si>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</si>
  <si>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</si>
  <si>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</si>
  <si>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</si>
  <si>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</si>
  <si>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</si>
  <si>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</si>
  <si>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</si>
  <si>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</si>
  <si>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</si>
  <si>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</si>
  <si>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</si>
  <si>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</si>
  <si>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</si>
  <si>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</si>
  <si>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</si>
  <si>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</si>
  <si>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</si>
  <si>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</si>
  <si>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</si>
  <si>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</si>
  <si>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</si>
  <si>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</si>
  <si>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</si>
  <si>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</si>
  <si>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</si>
  <si>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</si>
  <si>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</si>
  <si>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</si>
  <si>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</si>
  <si>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</si>
  <si>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</si>
  <si>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</si>
  <si>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</si>
  <si>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</si>
  <si>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</si>
  <si>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</si>
  <si>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</si>
  <si>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</si>
  <si>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</si>
  <si>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</si>
  <si>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</si>
  <si>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</si>
  <si>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</si>
  <si>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</si>
  <si>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</si>
  <si>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</si>
  <si>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</si>
  <si>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</si>
  <si>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</si>
  <si>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</si>
  <si>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</si>
  <si>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</si>
  <si>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</si>
  <si>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</si>
  <si>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</si>
  <si>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</si>
  <si>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</si>
  <si>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</si>
  <si>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</si>
  <si>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</si>
  <si>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</si>
  <si>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</si>
  <si>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</si>
  <si>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</si>
  <si>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</si>
  <si>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</si>
  <si>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</si>
  <si>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</si>
  <si>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</si>
  <si>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</si>
  <si>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</si>
  <si>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</si>
  <si>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</si>
  <si>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</si>
  <si>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</si>
  <si>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</si>
  <si>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</si>
  <si>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</si>
  <si>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</si>
  <si>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</si>
  <si>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</si>
  <si>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</si>
  <si>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</si>
  <si>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</si>
  <si>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</si>
  <si>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</si>
  <si>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</si>
  <si>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</si>
  <si>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</si>
  <si>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</si>
  <si>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</si>
  <si>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</si>
  <si>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</si>
  <si>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</si>
  <si>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</si>
  <si>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</si>
  <si>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</si>
  <si>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</si>
  <si>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</si>
  <si>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</si>
  <si>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</si>
  <si>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</si>
  <si>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</si>
  <si>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</si>
  <si>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</si>
  <si>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</si>
  <si>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</si>
  <si>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</si>
  <si>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</si>
  <si>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</si>
  <si>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</si>
  <si>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</si>
  <si>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</si>
  <si>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</si>
  <si>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</si>
  <si>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</si>
  <si>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</si>
  <si>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</si>
  <si>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</si>
  <si>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</si>
  <si>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</si>
  <si>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</si>
  <si>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</si>
  <si>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</si>
  <si>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</si>
  <si>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</si>
  <si>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</si>
  <si>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</si>
  <si>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</si>
  <si>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</si>
  <si>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</si>
  <si>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</si>
  <si>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</si>
  <si>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</si>
  <si>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</si>
  <si>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</si>
  <si>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</si>
  <si>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</si>
  <si>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</si>
  <si>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</si>
  <si>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</si>
  <si>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</si>
  <si>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</si>
  <si>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</si>
  <si>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</si>
  <si>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</si>
  <si>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</si>
  <si>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</si>
  <si>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</si>
  <si>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</si>
  <si>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</si>
  <si>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</si>
  <si>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</si>
  <si>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</si>
  <si>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</si>
  <si>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</si>
  <si>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</si>
  <si>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</si>
  <si>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</si>
  <si>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</si>
  <si>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</si>
  <si>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</si>
  <si>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</si>
  <si>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</si>
  <si>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</si>
  <si>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</si>
  <si>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</si>
  <si>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</si>
  <si>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</si>
  <si>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</si>
  <si>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</si>
  <si>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</si>
  <si>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</si>
  <si>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</si>
  <si>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</si>
  <si>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</si>
  <si>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</si>
  <si>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</si>
  <si>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</si>
  <si>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</si>
  <si>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</si>
  <si>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</si>
  <si>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</si>
  <si>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</si>
  <si>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</si>
  <si>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</si>
  <si>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</si>
  <si>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</si>
  <si>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</si>
  <si>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</si>
  <si>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</si>
  <si>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</si>
  <si>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</si>
  <si>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</si>
  <si>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</si>
  <si>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</si>
  <si>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</si>
  <si>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</si>
  <si>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</si>
  <si>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</si>
  <si>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</si>
  <si>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</si>
  <si>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</si>
  <si>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</si>
  <si>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</si>
  <si>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</si>
  <si>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</si>
  <si>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</si>
  <si>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</si>
  <si>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</si>
  <si>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</si>
  <si>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</si>
  <si>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</si>
  <si>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</si>
  <si>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</si>
  <si>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</si>
  <si>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</si>
  <si>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</si>
  <si>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</si>
  <si>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</si>
  <si>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</si>
  <si>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</si>
  <si>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</si>
  <si>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</si>
  <si>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</si>
  <si>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</si>
  <si>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</si>
  <si>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</si>
  <si>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</si>
  <si>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</si>
  <si>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</si>
  <si>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</si>
  <si>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</si>
  <si>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</si>
  <si>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</si>
  <si>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</si>
  <si>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</si>
  <si>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</si>
  <si>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</si>
  <si>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</si>
  <si>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</si>
  <si>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</si>
  <si>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</si>
  <si>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</si>
  <si>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</si>
  <si>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</si>
  <si>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</si>
  <si>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</si>
  <si>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</si>
  <si>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</si>
  <si>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</si>
  <si>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</si>
  <si>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</si>
  <si>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</si>
  <si>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</si>
  <si>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</si>
  <si>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</si>
  <si>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</si>
  <si>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</si>
  <si>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</si>
  <si>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</si>
  <si>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</si>
  <si>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</si>
  <si>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</si>
  <si>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</si>
  <si>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</si>
  <si>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</si>
  <si>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</si>
  <si>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</si>
  <si>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</si>
  <si>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</si>
  <si>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</si>
  <si>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</si>
  <si>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</si>
  <si>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</si>
  <si>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</si>
  <si>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</si>
  <si>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</si>
  <si>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</si>
  <si>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</si>
  <si>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</si>
  <si>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</si>
  <si>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</si>
  <si>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</si>
  <si>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</si>
  <si>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</si>
  <si>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</si>
  <si>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</si>
  <si>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</si>
  <si>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</si>
  <si>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</si>
  <si>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</si>
  <si>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</si>
  <si>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</si>
  <si>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</si>
  <si>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</si>
  <si>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</si>
  <si>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</si>
  <si>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</si>
  <si>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</si>
  <si>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</si>
  <si>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</si>
  <si>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</si>
  <si>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</si>
  <si>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</si>
  <si>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</si>
  <si>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</si>
  <si>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</si>
  <si>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</si>
  <si>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</si>
  <si>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</si>
  <si>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</si>
  <si>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</si>
  <si>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</si>
  <si>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</si>
  <si>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</si>
  <si>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</si>
  <si>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</si>
  <si>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</si>
  <si>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</si>
  <si>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</si>
  <si>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</si>
  <si>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</si>
  <si>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</si>
  <si>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</si>
  <si>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</si>
  <si>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</si>
  <si>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</si>
  <si>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</si>
  <si>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</si>
  <si>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</si>
  <si>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</si>
  <si>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</si>
  <si>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</si>
  <si>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</si>
  <si>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</si>
  <si>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</si>
  <si>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</si>
  <si>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</si>
  <si>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</si>
  <si>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</si>
  <si>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</si>
  <si>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</si>
  <si>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</si>
  <si>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</si>
  <si>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</si>
  <si>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</si>
  <si>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</si>
  <si>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</si>
  <si>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</si>
  <si>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</si>
  <si>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</si>
  <si>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</si>
  <si>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</si>
  <si>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</si>
  <si>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</si>
  <si>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</si>
  <si>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</si>
  <si>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</si>
  <si>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</si>
  <si>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</si>
  <si>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</si>
  <si>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</si>
  <si>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</si>
  <si>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</si>
  <si>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</si>
  <si>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</si>
  <si>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</si>
  <si>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</si>
  <si>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</si>
  <si>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</si>
  <si>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</si>
  <si>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</si>
  <si>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</si>
  <si>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</si>
  <si>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</si>
  <si>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</si>
  <si>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</si>
  <si>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</si>
  <si>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</si>
  <si>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</si>
  <si>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</si>
  <si>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</si>
  <si>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</si>
  <si>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</si>
  <si>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</si>
  <si>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</si>
  <si>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</si>
  <si>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</si>
  <si>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</si>
  <si>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</si>
  <si>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</si>
  <si>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</si>
  <si>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</si>
  <si>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</si>
  <si>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</si>
  <si>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</si>
  <si>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</si>
  <si>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</si>
  <si>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</si>
  <si>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</si>
  <si>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</si>
  <si>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</si>
  <si>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</si>
  <si>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</si>
  <si>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</si>
  <si>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</si>
  <si>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</si>
  <si>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</si>
  <si>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</si>
  <si>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</si>
  <si>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</si>
  <si>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</si>
  <si>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</si>
  <si>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</si>
  <si>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</si>
  <si>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</si>
  <si>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</si>
  <si>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</si>
  <si>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</si>
  <si>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</si>
  <si>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</si>
  <si>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</si>
  <si>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</si>
  <si>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</si>
  <si>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</si>
  <si>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</si>
  <si>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</si>
  <si>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</si>
  <si>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</si>
  <si>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</si>
  <si>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</si>
  <si>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</si>
  <si>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</si>
  <si>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</si>
  <si>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</si>
  <si>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</si>
  <si>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</si>
  <si>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</si>
  <si>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</si>
  <si>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</si>
  <si>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</si>
  <si>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</si>
  <si>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</si>
  <si>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</si>
  <si>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</si>
  <si>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</si>
  <si>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</si>
  <si>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</si>
  <si>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</si>
  <si>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</si>
  <si>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</si>
  <si>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</si>
  <si>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</si>
  <si>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</si>
  <si>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</si>
  <si>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</si>
  <si>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</si>
  <si>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</si>
  <si>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</si>
  <si>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</si>
  <si>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</si>
  <si>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</si>
  <si>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</si>
  <si>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</si>
  <si>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</si>
  <si>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</si>
  <si>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</si>
  <si>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</si>
  <si>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</si>
  <si>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</si>
  <si>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</si>
  <si>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</si>
  <si>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</si>
  <si>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</si>
  <si>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</si>
  <si>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</si>
  <si>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</si>
  <si>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</si>
  <si>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</si>
  <si>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</si>
  <si>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</si>
  <si>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</si>
  <si>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</si>
  <si>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</si>
  <si>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</si>
  <si>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</si>
  <si>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</si>
  <si>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</si>
  <si>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</si>
  <si>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</si>
  <si>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</si>
  <si>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</si>
  <si>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</si>
  <si>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</si>
  <si>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</si>
  <si>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</si>
  <si>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</si>
  <si>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</si>
  <si>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</si>
  <si>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</si>
  <si>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</si>
  <si>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</si>
  <si>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</si>
  <si>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</si>
  <si>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</si>
  <si>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</si>
  <si>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</si>
  <si>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</si>
  <si>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</si>
  <si>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</si>
  <si>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</si>
  <si>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</si>
  <si>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</si>
  <si>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</si>
  <si>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</si>
  <si>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</si>
  <si>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</si>
  <si>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</si>
  <si>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</si>
  <si>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</si>
  <si>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</si>
  <si>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</si>
  <si>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</si>
  <si>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</si>
  <si>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</si>
  <si>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</si>
  <si>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</si>
  <si>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</si>
  <si>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</si>
  <si>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</si>
  <si>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</si>
  <si>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</si>
  <si>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</si>
  <si>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</si>
  <si>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</si>
  <si>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</si>
  <si>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</si>
  <si>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</si>
  <si>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</si>
  <si>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</si>
  <si>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</si>
  <si>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</si>
  <si>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</si>
  <si>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</si>
  <si>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</si>
  <si>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</si>
  <si>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</si>
  <si>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</si>
  <si>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</si>
  <si>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</si>
  <si>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</si>
  <si>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</si>
  <si>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</si>
  <si>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</si>
  <si>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</si>
  <si>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</si>
  <si>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</si>
  <si>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</si>
  <si>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</si>
  <si>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</si>
  <si>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</si>
  <si>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</si>
  <si>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</si>
  <si>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</si>
  <si>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</si>
  <si>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</si>
  <si>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</si>
  <si>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</si>
  <si>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</si>
  <si>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</si>
  <si>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</si>
  <si>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</si>
  <si>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</si>
  <si>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</si>
  <si>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</si>
  <si>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</si>
  <si>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</si>
  <si>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</si>
  <si>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</si>
  <si>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</si>
  <si>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</si>
  <si>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</si>
  <si>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</si>
  <si>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</si>
  <si>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</si>
  <si>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</si>
  <si>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</si>
  <si>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</si>
  <si>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</si>
  <si>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</si>
  <si>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</si>
  <si>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</si>
  <si>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</si>
  <si>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</si>
  <si>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</si>
  <si>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</si>
  <si>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</si>
  <si>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</si>
  <si>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</si>
  <si>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</si>
  <si>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</si>
  <si>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</si>
  <si>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</si>
  <si>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</si>
  <si>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</si>
  <si>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</si>
  <si>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</si>
  <si>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</si>
  <si>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</si>
  <si>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</si>
  <si>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</si>
  <si>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</si>
  <si>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</si>
  <si>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</si>
  <si>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</si>
  <si>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</si>
  <si>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</si>
  <si>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</si>
  <si>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</si>
  <si>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</si>
  <si>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</si>
  <si>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</si>
  <si>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</si>
  <si>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</si>
  <si>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</si>
  <si>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</si>
  <si>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</si>
  <si>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</si>
  <si>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</si>
  <si>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</si>
  <si>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</si>
  <si>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</si>
  <si>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</si>
  <si>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</si>
  <si>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</si>
  <si>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</si>
  <si>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</si>
  <si>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</si>
  <si>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</si>
  <si>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</si>
  <si>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</si>
  <si>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</si>
  <si>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</si>
  <si>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</si>
  <si>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</si>
  <si>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</si>
  <si>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</si>
  <si>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</si>
  <si>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</si>
  <si>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</si>
  <si>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</si>
  <si>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</si>
  <si>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</si>
  <si>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</si>
  <si>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</si>
  <si>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</si>
  <si>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</si>
  <si>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</si>
  <si>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</si>
  <si>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</si>
  <si>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</si>
  <si>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</si>
  <si>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</si>
  <si>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</si>
  <si>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</si>
  <si>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</si>
  <si>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</si>
  <si>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</si>
  <si>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</si>
  <si>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</si>
  <si>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</si>
  <si>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</si>
  <si>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</si>
  <si>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</si>
  <si>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</si>
  <si>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</si>
  <si>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</si>
  <si>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</si>
  <si>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</si>
  <si>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</si>
  <si>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</si>
  <si>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</si>
  <si>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</si>
  <si>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</si>
  <si>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</si>
  <si>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</si>
  <si>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</si>
  <si>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</si>
  <si>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</si>
  <si>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</si>
  <si>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</si>
  <si>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</si>
  <si>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</si>
  <si>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</si>
  <si>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</si>
  <si>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</si>
  <si>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</si>
  <si>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</si>
  <si>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</si>
  <si>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</si>
  <si>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</si>
  <si>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</si>
  <si>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</si>
  <si>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</si>
  <si>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</si>
  <si>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</si>
  <si>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</si>
  <si>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</si>
  <si>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</si>
  <si>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</si>
  <si>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</si>
  <si>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</si>
  <si>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</si>
  <si>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</si>
  <si>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</si>
  <si>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</si>
  <si>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</si>
  <si>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</si>
  <si>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</si>
  <si>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</si>
  <si>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</si>
  <si>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</si>
  <si>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</si>
  <si>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</si>
  <si>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</si>
  <si>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</si>
  <si>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</si>
  <si>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</si>
  <si>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</si>
  <si>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</si>
  <si>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</si>
  <si>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</si>
  <si>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</si>
  <si>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</si>
  <si>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</si>
  <si>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</si>
  <si>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</si>
  <si>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</si>
  <si>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</si>
  <si>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</si>
  <si>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</si>
  <si>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</si>
  <si>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</si>
  <si>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</si>
  <si>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</si>
  <si>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</si>
  <si>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</si>
  <si>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</si>
  <si>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</si>
  <si>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</si>
  <si>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</si>
  <si>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</si>
  <si>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</si>
  <si>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</si>
  <si>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</si>
  <si>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</si>
  <si>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</si>
  <si>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</si>
  <si>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</si>
  <si>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</si>
  <si>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</si>
  <si>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</si>
  <si>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</si>
  <si>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</si>
  <si>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</si>
  <si>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</si>
  <si>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</si>
  <si>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</si>
  <si>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</si>
  <si>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</si>
  <si>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</si>
  <si>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</si>
  <si>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</si>
  <si>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</si>
  <si>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</si>
  <si>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</si>
  <si>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</si>
  <si>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</si>
  <si>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</si>
  <si>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</si>
  <si>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</si>
  <si>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</si>
  <si>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</si>
  <si>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</si>
  <si>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</si>
  <si>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</si>
  <si>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</si>
  <si>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</si>
  <si>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</si>
  <si>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</si>
  <si>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</si>
  <si>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</si>
  <si>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</si>
  <si>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</si>
  <si>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</si>
  <si>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</si>
  <si>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</si>
  <si>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</si>
  <si>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</si>
  <si>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</si>
  <si>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</si>
  <si>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</si>
  <si>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</si>
  <si>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</si>
  <si>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</si>
  <si>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</si>
  <si>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</si>
  <si>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</si>
  <si>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</si>
  <si>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</si>
  <si>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</si>
  <si>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</si>
  <si>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</si>
  <si>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</si>
  <si>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</si>
  <si>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</si>
  <si>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</si>
  <si>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</si>
  <si>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</si>
  <si>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</si>
  <si>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</si>
  <si>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</si>
  <si>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</si>
  <si>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</si>
  <si>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</si>
  <si>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</si>
  <si>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</si>
  <si>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</si>
  <si>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</si>
  <si>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</si>
  <si>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</si>
  <si>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</si>
  <si>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</si>
  <si>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</si>
  <si>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</si>
  <si>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</si>
  <si>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</si>
  <si>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</si>
  <si>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</si>
  <si>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</si>
  <si>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</si>
  <si>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</si>
  <si>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</si>
  <si>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</si>
  <si>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</si>
  <si>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</si>
  <si>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</si>
  <si>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</si>
  <si>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</si>
  <si>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</si>
  <si>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</si>
  <si>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</si>
  <si>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</si>
  <si>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</si>
  <si>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</si>
  <si>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</si>
  <si>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</si>
  <si>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</si>
  <si>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</si>
  <si>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</si>
  <si>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</si>
  <si>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</si>
  <si>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</si>
  <si>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</si>
  <si>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</si>
  <si>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</si>
  <si>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</si>
  <si>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</si>
  <si>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</si>
  <si>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</si>
  <si>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</si>
  <si>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</si>
  <si>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</si>
  <si>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</si>
  <si>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</si>
  <si>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</si>
  <si>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</si>
  <si>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</si>
  <si>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</si>
  <si>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</si>
  <si>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</si>
  <si>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</si>
  <si>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</si>
  <si>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</si>
  <si>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</si>
  <si>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</si>
  <si>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</si>
  <si>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</si>
  <si>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</si>
  <si>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</si>
  <si>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</si>
  <si>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</si>
  <si>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</si>
  <si>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</si>
  <si>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</si>
  <si>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</si>
  <si>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</si>
  <si>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</si>
  <si>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</si>
  <si>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</si>
  <si>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</si>
  <si>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</si>
  <si>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</si>
  <si>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</si>
  <si>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</si>
  <si>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</si>
  <si>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</si>
  <si>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</si>
  <si>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</si>
  <si>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</si>
  <si>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</si>
  <si>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</si>
  <si>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</si>
  <si>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</si>
  <si>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</si>
  <si>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</si>
  <si>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</si>
  <si>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</si>
  <si>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</si>
  <si>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</si>
  <si>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</si>
  <si>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</si>
  <si>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</si>
  <si>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</si>
  <si>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</si>
  <si>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</si>
  <si>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</si>
  <si>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</si>
  <si>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</si>
  <si>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</si>
  <si>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</si>
  <si>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</si>
  <si>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</si>
  <si>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</si>
  <si>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</si>
  <si>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</si>
  <si>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</si>
  <si>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</si>
  <si>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</si>
  <si>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</si>
  <si>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</si>
  <si>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</si>
  <si>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</si>
  <si>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</si>
  <si>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</si>
  <si>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</si>
  <si>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</si>
  <si>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</si>
  <si>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</si>
  <si>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</si>
  <si>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</si>
  <si>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</si>
  <si>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</si>
  <si>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</si>
  <si>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</si>
  <si>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</si>
  <si>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</si>
  <si>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</si>
  <si>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</si>
  <si>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</si>
  <si>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</si>
  <si>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</si>
  <si>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</si>
  <si>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</si>
  <si>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</si>
  <si>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</si>
  <si>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</si>
  <si>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</si>
  <si>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</si>
  <si>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</si>
  <si>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</si>
  <si>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</si>
  <si>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</si>
  <si>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</si>
  <si>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</si>
  <si>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</si>
  <si>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</si>
  <si>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</si>
  <si>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</si>
  <si>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</si>
  <si>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</si>
  <si>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</si>
  <si>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</si>
  <si>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</si>
  <si>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</si>
  <si>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</si>
  <si>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</si>
  <si>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</si>
  <si>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</si>
  <si>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</si>
  <si>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</si>
  <si>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</si>
  <si>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</si>
  <si>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</si>
  <si>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</si>
  <si>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</si>
  <si>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</si>
  <si>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</si>
  <si>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</si>
  <si>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</si>
  <si>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</si>
  <si>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</si>
  <si>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</si>
  <si>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</si>
  <si>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</si>
  <si>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</si>
  <si>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</si>
  <si>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</si>
  <si>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</si>
  <si>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</si>
  <si>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</si>
  <si>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</si>
  <si>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</si>
  <si>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</si>
  <si>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</si>
  <si>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</si>
  <si>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</si>
  <si>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</si>
  <si>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</si>
  <si>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</si>
  <si>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</si>
  <si>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</si>
  <si>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</si>
  <si>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</si>
  <si>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</si>
  <si>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</si>
  <si>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</si>
  <si>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</si>
  <si>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</si>
  <si>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</si>
  <si>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</si>
  <si>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</si>
  <si>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</si>
  <si>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</si>
  <si>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</si>
  <si>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</si>
  <si>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</si>
  <si>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</si>
  <si>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</si>
  <si>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</si>
  <si>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</si>
  <si>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</si>
  <si>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</si>
  <si>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</si>
  <si>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</si>
  <si>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</si>
  <si>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</si>
  <si>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</si>
  <si>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</si>
  <si>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</si>
  <si>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</si>
  <si>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</si>
  <si>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</si>
  <si>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</si>
  <si>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</si>
  <si>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</si>
  <si>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</si>
  <si>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</si>
  <si>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</si>
  <si>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</si>
  <si>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</si>
  <si>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</si>
  <si>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</si>
  <si>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</si>
  <si>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</si>
  <si>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</si>
  <si>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</si>
  <si>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</si>
  <si>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</si>
  <si>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</si>
  <si>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</si>
  <si>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</si>
  <si>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</si>
  <si>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</si>
  <si>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</si>
  <si>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</si>
  <si>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</si>
  <si>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</si>
  <si>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</si>
  <si>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</si>
  <si>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</si>
  <si>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</si>
  <si>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</si>
  <si>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</si>
  <si>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</si>
  <si>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</si>
  <si>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</si>
  <si>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</si>
  <si>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</si>
  <si>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</si>
  <si>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</si>
  <si>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</si>
  <si>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</si>
  <si>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</si>
  <si>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</si>
  <si>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</si>
  <si>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</si>
  <si>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</si>
  <si>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</si>
  <si>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</si>
  <si>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</si>
  <si>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</si>
  <si>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</si>
  <si>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</si>
  <si>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</si>
  <si>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</si>
  <si>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</si>
  <si>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</si>
  <si>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</si>
  <si>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</si>
  <si>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</si>
  <si>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</si>
  <si>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</si>
  <si>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</si>
  <si>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</si>
  <si>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</si>
  <si>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</si>
  <si>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</si>
  <si>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</si>
  <si>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</si>
  <si>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</si>
  <si>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</si>
  <si>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</si>
  <si>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</si>
  <si>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</si>
  <si>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</si>
  <si>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</si>
  <si>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</si>
  <si>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</si>
  <si>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</si>
  <si>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</si>
  <si>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</si>
  <si>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</si>
  <si>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</si>
  <si>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</si>
  <si>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</si>
  <si>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</si>
  <si>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</si>
  <si>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</si>
  <si>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</si>
  <si>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</si>
  <si>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</si>
  <si>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</si>
  <si>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</si>
  <si>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</si>
  <si>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</si>
  <si>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</si>
  <si>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</si>
  <si>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</si>
  <si>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</si>
  <si>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</si>
  <si>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</si>
  <si>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</si>
  <si>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</si>
  <si>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</si>
  <si>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</si>
  <si>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</si>
  <si>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</si>
  <si>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</si>
  <si>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</si>
  <si>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</si>
  <si>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</si>
  <si>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</si>
  <si>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</si>
  <si>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</si>
  <si>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</si>
  <si>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</si>
  <si>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</si>
  <si>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</si>
  <si>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</si>
  <si>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</si>
  <si>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</si>
  <si>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</si>
  <si>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</si>
  <si>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</si>
  <si>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</si>
  <si>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</si>
  <si>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</si>
  <si>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</si>
  <si>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</si>
  <si>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</si>
  <si>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</si>
  <si>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</si>
  <si>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</si>
  <si>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</si>
  <si>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</si>
  <si>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</si>
  <si>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</si>
  <si>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</si>
  <si>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</si>
  <si>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</si>
  <si>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</si>
  <si>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</si>
  <si>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</si>
  <si>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</si>
  <si>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</si>
  <si>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</si>
  <si>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</si>
  <si>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</si>
  <si>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</si>
  <si>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</si>
  <si>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</si>
  <si>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</si>
  <si>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</si>
  <si>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</si>
  <si>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</si>
  <si>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</si>
  <si>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</si>
  <si>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</si>
  <si>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</si>
  <si>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</si>
  <si>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</si>
  <si>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</si>
  <si>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</si>
  <si>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</si>
  <si>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</si>
  <si>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</si>
  <si>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</si>
  <si>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</si>
  <si>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</si>
  <si>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</si>
  <si>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</si>
  <si>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</si>
  <si>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</si>
  <si>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</si>
  <si>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</si>
  <si>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</si>
  <si>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</si>
  <si>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</si>
  <si>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</si>
  <si>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</si>
  <si>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</si>
  <si>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</si>
  <si>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</si>
  <si>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</si>
  <si>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</si>
  <si>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</si>
  <si>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</si>
  <si>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</si>
  <si>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</si>
  <si>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</si>
  <si>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</si>
  <si>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</si>
  <si>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</si>
  <si>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</si>
  <si>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</si>
  <si>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</si>
  <si>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</si>
  <si>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</si>
  <si>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</si>
  <si>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</si>
  <si>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</si>
  <si>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</si>
  <si>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</si>
  <si>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</si>
  <si>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</si>
  <si>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</si>
  <si>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</si>
  <si>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</si>
  <si>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</si>
  <si>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</si>
  <si>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</si>
  <si>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</si>
  <si>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</si>
  <si>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</si>
  <si>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</si>
  <si>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</si>
  <si>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</si>
  <si>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</si>
  <si>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</si>
  <si>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</si>
  <si>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</si>
  <si>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</si>
  <si>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</si>
  <si>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</si>
  <si>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</si>
  <si>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</si>
  <si>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</si>
  <si>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</si>
  <si>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</si>
  <si>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</si>
  <si>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</si>
  <si>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</si>
  <si>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</si>
  <si>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</si>
  <si>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</si>
  <si>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</si>
  <si>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</si>
  <si>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</si>
  <si>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</si>
  <si>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</si>
  <si>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</si>
  <si>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</si>
  <si>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</si>
  <si>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</si>
  <si>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</si>
  <si>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</si>
  <si>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</si>
  <si>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</si>
  <si>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</si>
  <si>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</si>
  <si>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</si>
  <si>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</si>
  <si>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</si>
  <si>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</si>
  <si>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</si>
  <si>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</si>
  <si>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</si>
  <si>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</si>
  <si>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</si>
  <si>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</si>
  <si>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</si>
  <si>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</si>
  <si>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</si>
  <si>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</si>
  <si>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</si>
  <si>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</si>
  <si>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</si>
  <si>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</si>
  <si>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</si>
  <si>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</si>
  <si>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</si>
  <si>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</si>
  <si>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</si>
  <si>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</si>
  <si>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</si>
  <si>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</si>
  <si>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</si>
  <si>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</si>
  <si>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</si>
  <si>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</si>
  <si>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</si>
  <si>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</si>
  <si>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</si>
  <si>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</si>
  <si>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</si>
  <si>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</si>
  <si>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</si>
  <si>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</si>
  <si>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</si>
  <si>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</si>
  <si>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</si>
  <si>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</si>
  <si>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</si>
  <si>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</si>
  <si>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</si>
  <si>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</si>
  <si>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</si>
  <si>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</si>
  <si>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</si>
  <si>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</si>
  <si>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</si>
  <si>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</si>
  <si>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</si>
  <si>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</si>
  <si>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</si>
  <si>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</si>
  <si>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</si>
  <si>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</si>
  <si>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</si>
  <si>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</si>
  <si>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</si>
  <si>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</si>
  <si>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</si>
  <si>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</si>
  <si>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</si>
  <si>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</si>
  <si>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</si>
  <si>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</si>
  <si>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</si>
  <si>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</si>
  <si>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</si>
  <si>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</si>
  <si>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</si>
  <si>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</si>
  <si>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</si>
  <si>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</si>
  <si>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</si>
  <si>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</si>
  <si>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</si>
  <si>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</si>
  <si>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</si>
  <si>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</si>
  <si>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</si>
  <si>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</si>
  <si>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</si>
  <si>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</si>
  <si>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</si>
  <si>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</si>
  <si>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</si>
  <si>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</si>
  <si>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</si>
  <si>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</si>
  <si>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</si>
  <si>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</si>
  <si>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</si>
  <si>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</si>
  <si>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</si>
  <si>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</si>
  <si>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</si>
  <si>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</si>
  <si>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</si>
  <si>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</si>
  <si>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</si>
  <si>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</si>
  <si>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</si>
  <si>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</si>
  <si>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</si>
  <si>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</si>
  <si>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</si>
  <si>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</si>
  <si>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</si>
  <si>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</si>
  <si>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</si>
  <si>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</si>
  <si>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</si>
  <si>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</si>
  <si>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</si>
  <si>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</si>
  <si>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</si>
  <si>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</si>
  <si>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</si>
  <si>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</si>
  <si>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</si>
  <si>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</si>
  <si>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</si>
  <si>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</si>
  <si>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</si>
  <si>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</si>
  <si>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</si>
  <si>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</si>
  <si>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</si>
  <si>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</si>
  <si>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</si>
  <si>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</si>
  <si>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</si>
  <si>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</si>
  <si>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</si>
  <si>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</si>
  <si>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</si>
  <si>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</si>
  <si>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</si>
  <si>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</si>
  <si>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</si>
  <si>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</si>
  <si>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</si>
  <si>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</si>
  <si>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</si>
  <si>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</si>
  <si>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</si>
  <si>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</si>
  <si>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</si>
  <si>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</si>
  <si>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</si>
  <si>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</si>
  <si>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</si>
  <si>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</si>
  <si>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</si>
  <si>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</si>
  <si>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</si>
  <si>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</si>
  <si>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</si>
  <si>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</si>
  <si>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</si>
  <si>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</si>
  <si>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</si>
  <si>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</si>
  <si>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</si>
  <si>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</si>
  <si>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</si>
  <si>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</si>
  <si>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</si>
  <si>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</si>
  <si>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</si>
  <si>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</si>
  <si>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</si>
  <si>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</si>
  <si>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</si>
  <si>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</si>
  <si>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</si>
  <si>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</si>
  <si>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</si>
  <si>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</si>
  <si>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</si>
  <si>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</si>
  <si>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</si>
  <si>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</si>
  <si>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</si>
  <si>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</si>
  <si>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</si>
  <si>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</si>
  <si>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</si>
  <si>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</si>
  <si>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</si>
  <si>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</si>
  <si>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</si>
  <si>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</si>
  <si>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</si>
  <si>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</si>
  <si>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</si>
  <si>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</si>
  <si>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</si>
  <si>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</si>
  <si>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</si>
  <si>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</si>
  <si>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</si>
  <si>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</si>
  <si>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</si>
  <si>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</si>
  <si>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</si>
  <si>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</si>
  <si>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</si>
  <si>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</si>
  <si>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</si>
  <si>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</si>
  <si>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</si>
  <si>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</si>
  <si>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</si>
  <si>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</si>
  <si>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</si>
  <si>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</si>
  <si>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</si>
  <si>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</si>
  <si>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</si>
  <si>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</si>
  <si>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</si>
  <si>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</si>
  <si>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</si>
  <si>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</si>
  <si>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</si>
  <si>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</si>
  <si>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</si>
  <si>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</si>
  <si>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</si>
  <si>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</si>
  <si>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</si>
  <si>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</si>
  <si>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</si>
  <si>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</si>
  <si>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</si>
  <si>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</si>
  <si>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</si>
  <si>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</si>
  <si>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</si>
  <si>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</si>
  <si>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</si>
  <si>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</si>
  <si>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</si>
  <si>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</si>
  <si>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</si>
  <si>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</si>
  <si>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</si>
  <si>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</si>
  <si>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</si>
  <si>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</si>
  <si>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</si>
  <si>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</si>
  <si>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</si>
  <si>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</si>
  <si>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</si>
  <si>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</si>
  <si>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</si>
  <si>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</si>
  <si>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</si>
  <si>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</si>
  <si>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</si>
  <si>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</si>
  <si>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</si>
  <si>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</si>
  <si>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</si>
  <si>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</si>
  <si>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</si>
  <si>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</si>
  <si>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</si>
  <si>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</si>
  <si>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</si>
  <si>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</si>
  <si>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</si>
  <si>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</si>
  <si>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</si>
  <si>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</si>
  <si>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</si>
  <si>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</si>
  <si>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</si>
  <si>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</si>
  <si>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</si>
  <si>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</si>
  <si>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</si>
  <si>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</si>
  <si>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</si>
  <si>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</si>
  <si>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</si>
  <si>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</si>
  <si>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</si>
  <si>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</si>
  <si>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</si>
  <si>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</si>
  <si>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</si>
  <si>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</si>
  <si>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</si>
  <si>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</si>
  <si>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</si>
  <si>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</si>
  <si>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</si>
  <si>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</si>
  <si>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</si>
  <si>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</si>
  <si>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</si>
  <si>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</si>
  <si>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</si>
  <si>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</si>
  <si>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</si>
  <si>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</si>
  <si>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</si>
  <si>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</si>
  <si>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</si>
  <si>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</si>
  <si>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</si>
  <si>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</si>
  <si>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</si>
  <si>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</si>
  <si>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</si>
  <si>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</si>
  <si>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</si>
  <si>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</si>
  <si>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</si>
  <si>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</si>
  <si>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</si>
  <si>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</si>
  <si>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</si>
  <si>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</si>
  <si>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</si>
  <si>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</si>
  <si>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</si>
  <si>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</si>
  <si>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</si>
  <si>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</si>
  <si>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</si>
  <si>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</si>
  <si>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</si>
  <si>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</si>
  <si>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</si>
  <si>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</si>
  <si>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</si>
  <si>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</si>
  <si>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</si>
  <si>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</si>
  <si>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</si>
  <si>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</si>
  <si>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</si>
  <si>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</si>
  <si>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</si>
  <si>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</si>
  <si>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</si>
  <si>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</si>
  <si>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</si>
  <si>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</si>
  <si>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</si>
  <si>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</si>
  <si>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</si>
  <si>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</si>
  <si>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</si>
  <si>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</si>
  <si>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</si>
  <si>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</si>
  <si>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</si>
  <si>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</si>
  <si>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</si>
  <si>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</si>
  <si>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</si>
  <si>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</si>
  <si>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</si>
  <si>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</si>
  <si>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</si>
  <si>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</si>
  <si>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</si>
  <si>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</si>
  <si>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</si>
  <si>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</si>
  <si>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</si>
  <si>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</si>
  <si>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</si>
  <si>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</si>
  <si>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</si>
  <si>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</si>
  <si>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</si>
  <si>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</si>
  <si>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</si>
  <si>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</si>
  <si>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</si>
  <si>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</si>
  <si>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</si>
  <si>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</si>
  <si>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</si>
  <si>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</si>
  <si>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</si>
  <si>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</si>
  <si>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</si>
  <si>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</si>
  <si>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</si>
  <si>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</si>
  <si>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</si>
  <si>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</si>
  <si>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</si>
  <si>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</si>
  <si>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</si>
  <si>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</si>
  <si>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</si>
  <si>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</si>
  <si>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</si>
  <si>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</si>
  <si>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</si>
  <si>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</si>
  <si>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</si>
  <si>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</si>
  <si>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</si>
  <si>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</si>
  <si>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</si>
  <si>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</si>
  <si>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</si>
  <si>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</si>
  <si>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</si>
  <si>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</si>
  <si>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</si>
  <si>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</si>
  <si>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</si>
  <si>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</si>
  <si>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</si>
  <si>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</si>
  <si>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</si>
  <si>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</si>
  <si>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</si>
  <si>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</si>
  <si>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</si>
  <si>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</si>
  <si>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</si>
  <si>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</si>
  <si>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</si>
  <si>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</si>
  <si>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</si>
  <si>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</si>
  <si>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</si>
  <si>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</si>
  <si>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</si>
  <si>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</si>
  <si>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</si>
  <si>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</si>
  <si>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</si>
  <si>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</si>
  <si>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</si>
  <si>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</si>
  <si>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</si>
  <si>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</si>
  <si>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</si>
  <si>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</si>
  <si>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</si>
  <si>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</si>
  <si>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</si>
  <si>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</si>
  <si>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</si>
  <si>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</si>
  <si>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</si>
  <si>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</si>
  <si>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</si>
  <si>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</si>
  <si>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</si>
  <si>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</si>
  <si>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</si>
  <si>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</si>
  <si>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</si>
  <si>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</si>
  <si>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</si>
  <si>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</si>
  <si>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</si>
  <si>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</si>
  <si>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</si>
  <si>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</si>
  <si>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</si>
  <si>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</si>
  <si>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</si>
  <si>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</si>
  <si>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</si>
  <si>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</si>
  <si>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</si>
  <si>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</si>
  <si>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</si>
  <si>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</si>
  <si>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</si>
  <si>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</si>
  <si>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</si>
  <si>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</si>
  <si>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</si>
  <si>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</si>
  <si>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</si>
  <si>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</si>
  <si>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</si>
  <si>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</si>
  <si>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</si>
  <si>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</si>
  <si>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</si>
  <si>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</si>
  <si>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</si>
  <si>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</si>
  <si>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</si>
  <si>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</si>
  <si>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</si>
  <si>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</si>
  <si>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</si>
  <si>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</si>
  <si>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</si>
  <si>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</si>
  <si>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</si>
  <si>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</si>
  <si>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</si>
  <si>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</si>
  <si>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</si>
  <si>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</si>
  <si>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</si>
  <si>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</si>
  <si>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</si>
  <si>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</si>
  <si>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</si>
  <si>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</si>
  <si>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</si>
  <si>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</si>
  <si>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</si>
  <si>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</si>
  <si>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</si>
  <si>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</si>
  <si>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</si>
  <si>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</si>
  <si>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</si>
  <si>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</si>
  <si>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</si>
  <si>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</si>
  <si>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</si>
  <si>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</si>
  <si>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</si>
  <si>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</si>
  <si>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</si>
  <si>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</si>
  <si>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</si>
  <si>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</si>
  <si>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</si>
  <si>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</si>
  <si>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</si>
  <si>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</si>
  <si>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</si>
  <si>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</si>
  <si>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</si>
  <si>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</si>
  <si>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</si>
  <si>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</si>
  <si>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</si>
  <si>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</si>
  <si>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</si>
  <si>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</si>
  <si>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</si>
  <si>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</si>
  <si>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</si>
  <si>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</si>
  <si>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</si>
  <si>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</si>
  <si>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</si>
  <si>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</si>
  <si>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</si>
  <si>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</si>
  <si>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</si>
  <si>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</si>
  <si>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</si>
  <si>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</si>
  <si>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</si>
  <si>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</si>
  <si>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</si>
  <si>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</si>
  <si>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</si>
  <si>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</si>
  <si>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</si>
  <si>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</si>
  <si>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</si>
  <si>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</si>
  <si>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</si>
  <si>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</si>
  <si>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</si>
  <si>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</si>
  <si>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</si>
  <si>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</si>
  <si>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</si>
  <si>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</si>
  <si>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</si>
  <si>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</si>
  <si>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</si>
  <si>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</si>
  <si>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</si>
  <si>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</si>
  <si>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</si>
  <si>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</si>
  <si>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</si>
  <si>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</si>
  <si>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</si>
  <si>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</si>
  <si>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</si>
  <si>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</si>
  <si>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</si>
  <si>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</si>
  <si>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</si>
  <si>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</si>
  <si>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</si>
  <si>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</si>
  <si>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</si>
  <si>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</si>
  <si>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</si>
  <si>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</si>
  <si>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</si>
  <si>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</si>
  <si>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</si>
  <si>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</si>
  <si>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</si>
  <si>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</si>
  <si>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</si>
  <si>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</si>
  <si>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</si>
  <si>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</si>
  <si>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</si>
  <si>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</si>
  <si>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</si>
  <si>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</si>
  <si>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</si>
  <si>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</si>
  <si>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</si>
  <si>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</si>
  <si>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</si>
  <si>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</si>
  <si>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</si>
  <si>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</si>
  <si>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</si>
  <si>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</si>
  <si>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</si>
  <si>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</si>
  <si>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</si>
  <si>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</si>
  <si>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</si>
  <si>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</si>
  <si>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</si>
  <si>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</si>
  <si>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</si>
  <si>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</si>
  <si>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</si>
  <si>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</si>
  <si>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</si>
  <si>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</si>
  <si>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</si>
  <si>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</si>
  <si>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</si>
  <si>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</si>
  <si>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</si>
  <si>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</si>
  <si>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</si>
  <si>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</si>
  <si>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</si>
  <si>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</si>
  <si>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</si>
  <si>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</si>
  <si>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</si>
  <si>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</si>
  <si>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</si>
  <si>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</si>
  <si>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</si>
  <si>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</si>
  <si>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</si>
  <si>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</si>
  <si>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</si>
  <si>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</si>
  <si>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</si>
  <si>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</si>
  <si>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</si>
  <si>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</si>
  <si>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</si>
  <si>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</si>
  <si>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</si>
  <si>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</si>
  <si>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</si>
  <si>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</si>
  <si>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</si>
  <si>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</si>
  <si>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</si>
  <si>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</si>
  <si>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</si>
  <si>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</si>
  <si>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</si>
  <si>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</si>
  <si>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</si>
  <si>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</si>
  <si>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</si>
  <si>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</si>
  <si>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</si>
  <si>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</si>
  <si>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</si>
  <si>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</si>
  <si>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</si>
  <si>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</si>
  <si>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</si>
  <si>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</si>
  <si>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</si>
  <si>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</si>
  <si>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</si>
  <si>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</si>
  <si>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</si>
  <si>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</si>
  <si>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</si>
  <si>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</si>
  <si>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</si>
  <si>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</si>
  <si>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</si>
  <si>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</si>
  <si>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</si>
  <si>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</si>
  <si>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</si>
  <si>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</si>
  <si>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</si>
  <si>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</si>
  <si>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</si>
  <si>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</si>
  <si>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</si>
  <si>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</si>
  <si>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</si>
  <si>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</si>
  <si>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</si>
  <si>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</si>
  <si>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</si>
  <si>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</si>
  <si>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</si>
  <si>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</si>
  <si>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</si>
  <si>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</si>
  <si>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</si>
  <si>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</si>
  <si>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</si>
  <si>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</si>
  <si>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</si>
  <si>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</si>
  <si>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</si>
  <si>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</si>
  <si>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</si>
  <si>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</si>
  <si>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</si>
  <si>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</si>
  <si>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</si>
  <si>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</si>
  <si>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</si>
  <si>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</si>
  <si>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</si>
  <si>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</si>
  <si>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</si>
  <si>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</si>
  <si>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</si>
  <si>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</si>
  <si>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</si>
  <si>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</si>
  <si>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</si>
  <si>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</si>
  <si>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</si>
  <si>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</si>
  <si>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</si>
  <si>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</si>
  <si>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</si>
  <si>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</si>
  <si>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</si>
  <si>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</si>
  <si>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</si>
  <si>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</si>
  <si>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</si>
  <si>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</si>
  <si>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</si>
  <si>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</si>
  <si>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</si>
  <si>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</si>
  <si>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</si>
  <si>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</si>
  <si>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</si>
  <si>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</si>
  <si>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</si>
  <si>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</si>
  <si>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</si>
  <si>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</si>
  <si>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</si>
  <si>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</si>
  <si>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</si>
  <si>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</si>
  <si>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</si>
  <si>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</si>
  <si>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</si>
  <si>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</si>
  <si>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</si>
  <si>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</si>
  <si>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</si>
  <si>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</si>
  <si>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</si>
  <si>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</si>
  <si>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</si>
  <si>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</si>
  <si>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</si>
  <si>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</si>
  <si>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</si>
  <si>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</si>
  <si>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</si>
  <si>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</si>
  <si>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</si>
  <si>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</si>
  <si>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</si>
  <si>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</si>
  <si>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</si>
  <si>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</si>
  <si>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</si>
  <si>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</si>
  <si>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</si>
  <si>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</si>
  <si>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</si>
  <si>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</si>
  <si>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</si>
  <si>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</si>
  <si>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</si>
  <si>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</si>
  <si>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</si>
  <si>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</si>
  <si>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</si>
  <si>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</si>
  <si>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</si>
  <si>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</si>
  <si>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</si>
  <si>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</si>
  <si>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</si>
  <si>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</si>
  <si>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</si>
  <si>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</si>
  <si>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</si>
  <si>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</si>
  <si>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</si>
  <si>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</si>
  <si>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</si>
  <si>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</si>
  <si>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</si>
  <si>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</si>
  <si>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</si>
  <si>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</si>
  <si>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</si>
  <si>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</si>
  <si>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</si>
  <si>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</si>
  <si>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</si>
  <si>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</si>
  <si>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</si>
  <si>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</si>
  <si>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</si>
  <si>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</si>
  <si>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</si>
  <si>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</si>
  <si>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</si>
  <si>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</si>
  <si>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</si>
  <si>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</si>
  <si>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</si>
  <si>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</si>
  <si>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</si>
  <si>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</si>
  <si>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</si>
  <si>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</si>
  <si>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</si>
  <si>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</si>
  <si>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</si>
  <si>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</si>
  <si>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</si>
  <si>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</si>
  <si>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</si>
  <si>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</si>
  <si>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</si>
  <si>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</si>
  <si>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</si>
  <si>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</si>
  <si>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</si>
  <si>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</si>
  <si>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</si>
  <si>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</si>
  <si>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</si>
  <si>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</si>
  <si>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</si>
  <si>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</si>
  <si>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</si>
  <si>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</si>
  <si>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</si>
  <si>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</si>
  <si>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</si>
  <si>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</si>
  <si>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</si>
  <si>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</si>
  <si>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</si>
  <si>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</si>
  <si>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</si>
  <si>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</si>
  <si>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</si>
  <si>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</si>
  <si>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</si>
  <si>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</si>
  <si>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</si>
  <si>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</si>
  <si>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</si>
  <si>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</si>
  <si>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</si>
  <si>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</si>
  <si>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</si>
  <si>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</si>
  <si>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</si>
  <si>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</si>
  <si>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</si>
  <si>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</si>
  <si>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</si>
  <si>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</si>
  <si>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</si>
  <si>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</si>
  <si>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</si>
  <si>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</si>
  <si>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</si>
  <si>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</si>
  <si>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</si>
  <si>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</si>
  <si>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</si>
  <si>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</si>
  <si>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</si>
  <si>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</si>
  <si>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</si>
  <si>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</si>
  <si>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</si>
  <si>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</si>
  <si>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</si>
  <si>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</si>
  <si>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</si>
  <si>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</si>
  <si>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</si>
  <si>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</si>
  <si>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</si>
  <si>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</si>
  <si>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</si>
  <si>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</si>
  <si>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</si>
  <si>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</si>
  <si>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</si>
  <si>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</si>
  <si>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</si>
  <si>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</si>
  <si>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</si>
  <si>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</si>
  <si>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</si>
  <si>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</si>
  <si>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</si>
  <si>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</si>
  <si>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</si>
  <si>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</si>
  <si>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</si>
  <si>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</si>
  <si>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</si>
  <si>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</si>
  <si>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</si>
  <si>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</si>
  <si>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</si>
  <si>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</si>
  <si>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</si>
  <si>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</si>
  <si>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</si>
  <si>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</si>
  <si>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</si>
  <si>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</si>
  <si>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</si>
  <si>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</si>
  <si>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</si>
  <si>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</si>
  <si>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</si>
  <si>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</si>
  <si>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</si>
  <si>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</si>
  <si>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</si>
  <si>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</si>
  <si>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</si>
  <si>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</si>
  <si>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</si>
  <si>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</si>
  <si>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</si>
  <si>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</si>
  <si>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</si>
  <si>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</si>
  <si>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</si>
  <si>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</si>
  <si>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</si>
  <si>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</si>
  <si>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</si>
  <si>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</si>
  <si>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</si>
  <si>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</si>
  <si>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</si>
  <si>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</si>
  <si>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</si>
  <si>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</si>
  <si>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</si>
  <si>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</si>
  <si>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</si>
  <si>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</si>
  <si>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</si>
  <si>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</si>
  <si>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</si>
  <si>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</si>
  <si>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</si>
  <si>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</si>
  <si>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</si>
  <si>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</si>
  <si>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</si>
  <si>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</si>
  <si>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</si>
  <si>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</si>
  <si>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</si>
  <si>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</si>
  <si>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</si>
  <si>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</si>
  <si>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</si>
  <si>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</si>
  <si>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</si>
  <si>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</si>
  <si>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</si>
  <si>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</si>
  <si>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</si>
  <si>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</si>
  <si>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</si>
  <si>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</si>
  <si>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</si>
  <si>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</si>
  <si>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</si>
  <si>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</si>
  <si>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</si>
  <si>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</si>
  <si>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</si>
  <si>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</si>
  <si>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</si>
  <si>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</si>
  <si>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</si>
  <si>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</si>
  <si>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</si>
  <si>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</si>
  <si>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</si>
  <si>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</si>
  <si>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</si>
  <si>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</si>
  <si>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</si>
  <si>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</si>
  <si>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</si>
  <si>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</si>
  <si>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</si>
  <si>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</si>
  <si>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</si>
  <si>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</si>
  <si>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</si>
  <si>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</si>
  <si>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</si>
  <si>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</si>
  <si>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</si>
  <si>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</si>
  <si>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</si>
  <si>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</si>
  <si>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</si>
  <si>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</si>
  <si>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</si>
  <si>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</si>
  <si>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</si>
  <si>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</si>
  <si>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</si>
  <si>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</si>
  <si>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</si>
  <si>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</si>
  <si>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</si>
  <si>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</si>
  <si>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</si>
  <si>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</si>
  <si>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</si>
  <si>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</si>
  <si>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</si>
  <si>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</si>
  <si>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</si>
  <si>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</si>
  <si>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</si>
  <si>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</si>
  <si>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</si>
  <si>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</si>
  <si>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</si>
  <si>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</si>
  <si>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</si>
  <si>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</si>
  <si>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</si>
  <si>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</si>
  <si>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</si>
  <si>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</si>
  <si>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</si>
  <si>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</si>
  <si>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</si>
  <si>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</si>
  <si>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</si>
  <si>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</si>
  <si>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</si>
  <si>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</si>
  <si>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</si>
  <si>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</si>
  <si>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</si>
  <si>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</si>
  <si>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</si>
  <si>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</si>
  <si>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</si>
  <si>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</si>
  <si>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</si>
  <si>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</si>
  <si>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</si>
  <si>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</si>
  <si>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</si>
  <si>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</si>
  <si>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</si>
  <si>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</si>
  <si>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</si>
  <si>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</si>
  <si>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</si>
  <si>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</si>
  <si>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</si>
  <si>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</si>
  <si>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</si>
  <si>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</si>
  <si>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</si>
  <si>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</si>
  <si>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</si>
  <si>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</si>
  <si>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</si>
  <si>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</si>
  <si>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</si>
  <si>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</si>
  <si>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</si>
  <si>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</si>
  <si>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</si>
  <si>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</si>
  <si>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</si>
  <si>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</si>
  <si>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</si>
  <si>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</si>
  <si>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</si>
  <si>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</si>
  <si>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</si>
  <si>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</si>
  <si>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</si>
  <si>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</si>
  <si>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</si>
  <si>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</si>
  <si>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</si>
  <si>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</si>
  <si>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</si>
  <si>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</si>
  <si>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</si>
  <si>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</si>
  <si>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</si>
  <si>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</si>
  <si>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</si>
  <si>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</si>
  <si>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</si>
  <si>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</si>
  <si>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</si>
  <si>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</si>
  <si>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</si>
  <si>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</si>
  <si>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</si>
  <si>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</si>
  <si>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</si>
  <si>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</si>
  <si>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</si>
  <si>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</si>
  <si>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</si>
  <si>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</si>
  <si>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</si>
  <si>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</si>
  <si>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</si>
  <si>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</si>
  <si>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</si>
  <si>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</si>
  <si>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</si>
  <si>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</si>
  <si>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</si>
  <si>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</si>
  <si>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</si>
  <si>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</si>
  <si>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</si>
  <si>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</si>
  <si>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</si>
  <si>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</si>
  <si>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</si>
  <si>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</si>
  <si>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</si>
  <si>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</si>
  <si>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</si>
  <si>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</si>
  <si>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</si>
  <si>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</si>
  <si>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</si>
  <si>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</si>
  <si>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</si>
  <si>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</si>
  <si>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</si>
  <si>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</si>
  <si>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</si>
  <si>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</si>
  <si>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</si>
  <si>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</si>
  <si>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</si>
  <si>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</si>
  <si>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</si>
  <si>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</si>
  <si>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</si>
  <si>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</si>
  <si>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</si>
  <si>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</si>
  <si>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</si>
  <si>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</si>
  <si>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</si>
  <si>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</si>
  <si>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</si>
  <si>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</si>
  <si>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</si>
  <si>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</si>
  <si>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</si>
  <si>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</si>
  <si>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</si>
  <si>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</si>
  <si>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</si>
  <si>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</si>
  <si>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</si>
  <si>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</si>
  <si>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</si>
  <si>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</si>
  <si>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</si>
  <si>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</si>
  <si>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</si>
  <si>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</si>
  <si>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</si>
  <si>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</si>
  <si>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</si>
  <si>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</si>
  <si>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</si>
  <si>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</si>
  <si>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</si>
  <si>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</si>
  <si>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</si>
  <si>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</si>
  <si>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</si>
  <si>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</si>
  <si>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</si>
  <si>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</si>
  <si>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</si>
  <si>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</si>
  <si>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</si>
  <si>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</si>
  <si>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</si>
  <si>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</si>
  <si>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</si>
  <si>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</si>
  <si>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</si>
  <si>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</si>
  <si>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</si>
  <si>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</si>
  <si>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</si>
  <si>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</si>
  <si>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</si>
  <si>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</si>
  <si>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</si>
  <si>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</si>
  <si>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</si>
  <si>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</si>
  <si>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</si>
  <si>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</si>
  <si>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</si>
  <si>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</si>
  <si>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</si>
  <si>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</si>
  <si>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</si>
  <si>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</si>
  <si>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</si>
  <si>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</si>
  <si>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</si>
  <si>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</si>
  <si>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</si>
  <si>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</si>
  <si>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</si>
  <si>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</si>
  <si>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</si>
  <si>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</si>
  <si>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</si>
  <si>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</si>
  <si>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</si>
  <si>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</si>
  <si>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</si>
  <si>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</si>
  <si>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</si>
  <si>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</si>
  <si>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</si>
  <si>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</si>
  <si>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</si>
  <si>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</si>
  <si>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</si>
  <si>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</si>
  <si>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</si>
  <si>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</si>
  <si>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</si>
  <si>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</si>
  <si>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</si>
  <si>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</si>
  <si>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</si>
  <si>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</si>
  <si>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</si>
  <si>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</si>
  <si>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</si>
  <si>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</si>
  <si>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</si>
  <si>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</si>
  <si>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</si>
  <si>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</si>
  <si>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</si>
  <si>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</si>
  <si>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</si>
  <si>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</si>
  <si>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</si>
  <si>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</si>
  <si>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</si>
  <si>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</si>
  <si>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</si>
  <si>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</si>
  <si>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</si>
  <si>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</si>
  <si>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</si>
  <si>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</si>
  <si>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</si>
  <si>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</si>
  <si>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</si>
  <si>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</si>
  <si>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</si>
  <si>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</si>
  <si>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</si>
  <si>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</si>
  <si>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</si>
  <si>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</si>
  <si>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</si>
  <si>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</si>
  <si>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</si>
  <si>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</si>
  <si>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</si>
  <si>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</si>
  <si>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</si>
  <si>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</si>
  <si>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</si>
  <si>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</si>
  <si>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</si>
  <si>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</si>
  <si>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</si>
  <si>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</si>
  <si>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</si>
  <si>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</si>
  <si>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</si>
  <si>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</si>
  <si>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</si>
  <si>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</si>
  <si>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</si>
  <si>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</si>
  <si>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</si>
  <si>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</si>
  <si>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</si>
  <si>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</si>
  <si>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</si>
  <si>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</si>
  <si>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</si>
  <si>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</si>
  <si>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</si>
  <si>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</si>
  <si>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</si>
  <si>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</si>
  <si>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</si>
  <si>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</si>
  <si>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</si>
  <si>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</si>
  <si>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</si>
  <si>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</si>
  <si>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</si>
  <si>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</si>
  <si>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</si>
  <si>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</si>
  <si>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</si>
  <si>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</si>
  <si>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</si>
  <si>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</si>
  <si>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</si>
  <si>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</si>
  <si>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</si>
  <si>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</si>
  <si>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</si>
  <si>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</si>
  <si>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</si>
  <si>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</si>
  <si>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</si>
  <si>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</si>
  <si>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</si>
  <si>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</si>
  <si>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</si>
  <si>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</si>
  <si>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</si>
  <si>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</si>
  <si>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</si>
  <si>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</si>
  <si>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</si>
  <si>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</si>
  <si>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</si>
  <si>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</si>
  <si>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</si>
  <si>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</si>
  <si>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</si>
  <si>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</si>
  <si>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</si>
  <si>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</si>
  <si>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</si>
  <si>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</si>
  <si>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</si>
  <si>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</si>
  <si>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</si>
  <si>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</si>
  <si>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</si>
  <si>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</si>
  <si>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</si>
  <si>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</si>
  <si>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</si>
  <si>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</si>
  <si>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</si>
  <si>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</si>
  <si>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</si>
  <si>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</si>
  <si>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</si>
  <si>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</si>
  <si>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</si>
  <si>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</si>
  <si>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</si>
  <si>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</si>
  <si>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</si>
  <si>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</si>
  <si>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</si>
  <si>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</si>
  <si>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</si>
  <si>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</si>
  <si>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</si>
  <si>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</si>
  <si>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</si>
  <si>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</si>
  <si>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</si>
  <si>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</si>
  <si>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</si>
  <si>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</si>
  <si>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</si>
  <si>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</si>
  <si>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</si>
  <si>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</si>
  <si>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</si>
  <si>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</si>
  <si>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</si>
  <si>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</si>
  <si>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</si>
  <si>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</si>
  <si>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</si>
  <si>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</si>
  <si>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</si>
  <si>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</si>
  <si>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</si>
  <si>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</si>
  <si>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</si>
  <si>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</si>
  <si>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</si>
  <si>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</si>
  <si>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</si>
  <si>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</si>
  <si>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</si>
  <si>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</si>
  <si>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</si>
  <si>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</si>
  <si>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</si>
  <si>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</si>
  <si>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</si>
  <si>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</si>
  <si>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</si>
  <si>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</si>
  <si>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</si>
  <si>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</si>
  <si>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</si>
  <si>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</si>
  <si>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</si>
  <si>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</si>
  <si>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</si>
  <si>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</si>
  <si>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</si>
  <si>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</si>
  <si>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</si>
  <si>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</si>
  <si>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</si>
  <si>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</si>
  <si>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</si>
  <si>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</si>
  <si>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</si>
  <si>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</si>
  <si>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</si>
  <si>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</si>
  <si>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</si>
  <si>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</si>
  <si>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</si>
  <si>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</si>
  <si>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</si>
  <si>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</si>
  <si>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</si>
  <si>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</si>
  <si>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</si>
  <si>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</si>
  <si>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</si>
  <si>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</si>
  <si>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</si>
  <si>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</si>
  <si>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</si>
  <si>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</si>
  <si>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</si>
  <si>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</si>
  <si>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</si>
  <si>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</si>
  <si>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</si>
  <si>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</si>
  <si>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</si>
  <si>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</si>
  <si>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</si>
  <si>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</si>
  <si>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</si>
  <si>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</si>
  <si>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</si>
  <si>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</si>
  <si>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</si>
  <si>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</si>
  <si>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</si>
  <si>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</si>
  <si>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</si>
  <si>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</si>
  <si>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</si>
  <si>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</si>
  <si>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</si>
  <si>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</si>
  <si>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</si>
  <si>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</si>
  <si>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</si>
  <si>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</si>
  <si>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</si>
  <si>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</si>
  <si>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</si>
  <si>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</si>
  <si>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</si>
  <si>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</si>
  <si>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</si>
  <si>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</si>
  <si>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</si>
  <si>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</si>
  <si>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</si>
  <si>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</si>
  <si>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</si>
  <si>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</si>
  <si>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</si>
  <si>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</si>
  <si>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</si>
  <si>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</si>
  <si>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</si>
  <si>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</si>
  <si>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</si>
  <si>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</si>
  <si>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</si>
  <si>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</si>
  <si>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</si>
  <si>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</si>
  <si>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</si>
  <si>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</si>
  <si>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</si>
  <si>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</si>
  <si>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</si>
  <si>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</si>
  <si>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</si>
  <si>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</si>
  <si>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</si>
  <si>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</si>
  <si>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</si>
  <si>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</si>
  <si>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</si>
  <si>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</si>
  <si>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</si>
  <si>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</si>
  <si>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</si>
  <si>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</si>
  <si>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</si>
  <si>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</si>
  <si>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</si>
  <si>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</si>
  <si>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</si>
  <si>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</si>
  <si>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</si>
  <si>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</si>
  <si>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</si>
  <si>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</si>
  <si>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</si>
  <si>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</si>
  <si>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</si>
  <si>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</si>
  <si>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</si>
  <si>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</si>
  <si>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</si>
  <si>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</si>
  <si>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</si>
  <si>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</si>
  <si>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</si>
  <si>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</si>
  <si>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</si>
  <si>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</si>
  <si>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</si>
  <si>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</si>
  <si>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</si>
  <si>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</si>
  <si>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</si>
  <si>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</si>
  <si>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</si>
  <si>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</si>
  <si>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</si>
  <si>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</si>
  <si>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</si>
  <si>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</si>
  <si>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</si>
  <si>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</si>
  <si>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</si>
  <si>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</si>
  <si>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</si>
  <si>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</si>
  <si>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</si>
  <si>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</si>
  <si>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</si>
  <si>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</si>
  <si>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</si>
  <si>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</si>
  <si>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</si>
  <si>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</si>
  <si>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</si>
  <si>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</si>
  <si>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</si>
  <si>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</si>
  <si>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</si>
  <si>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</si>
  <si>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</si>
  <si>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</si>
  <si>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</si>
  <si>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</si>
  <si>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</si>
  <si>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</si>
  <si>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</si>
  <si>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</si>
  <si>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</si>
  <si>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</si>
  <si>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</si>
  <si>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</si>
  <si>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</si>
  <si>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</si>
  <si>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</si>
  <si>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</si>
  <si>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</si>
  <si>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</si>
  <si>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</si>
  <si>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</si>
  <si>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</si>
  <si>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</si>
  <si>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</si>
  <si>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</si>
  <si>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</si>
  <si>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</si>
  <si>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</si>
  <si>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</si>
  <si>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</si>
  <si>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</si>
  <si>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</si>
  <si>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</si>
  <si>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</si>
  <si>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</si>
  <si>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</si>
  <si>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</si>
  <si>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</si>
  <si>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</si>
  <si>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</si>
  <si>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</si>
  <si>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</si>
  <si>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</si>
  <si>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</si>
  <si>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</si>
  <si>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</si>
  <si>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</si>
  <si>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</si>
  <si>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</si>
  <si>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</si>
  <si>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</si>
  <si>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</si>
  <si>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</si>
  <si>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</si>
  <si>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</si>
  <si>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</si>
  <si>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</si>
  <si>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</si>
  <si>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</si>
  <si>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</si>
  <si>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</si>
  <si>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</si>
  <si>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</si>
  <si>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</si>
  <si>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</si>
  <si>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</si>
  <si>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</si>
  <si>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</si>
  <si>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</si>
  <si>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</si>
  <si>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</si>
  <si>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</si>
  <si>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</si>
  <si>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</si>
  <si>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</si>
  <si>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</si>
  <si>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</si>
  <si>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</si>
  <si>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</si>
  <si>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</si>
  <si>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</si>
  <si>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</si>
  <si>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</si>
  <si>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</si>
  <si>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</si>
  <si>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</si>
  <si>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</si>
  <si>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</si>
  <si>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</si>
  <si>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</si>
  <si>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</si>
  <si>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</si>
  <si>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</si>
  <si>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</si>
  <si>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</si>
  <si>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</si>
  <si>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</si>
  <si>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</si>
  <si>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</si>
  <si>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</si>
  <si>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</si>
  <si>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</si>
  <si>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</si>
  <si>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</si>
  <si>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</si>
  <si>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</si>
  <si>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</si>
  <si>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</si>
  <si>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</si>
  <si>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</si>
  <si>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</si>
  <si>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</si>
  <si>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</si>
  <si>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</si>
  <si>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</si>
  <si>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</si>
  <si>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</si>
  <si>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</si>
  <si>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</si>
  <si>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</si>
  <si>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</si>
  <si>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</si>
  <si>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</si>
  <si>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</si>
  <si>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</si>
  <si>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</si>
  <si>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</si>
  <si>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</si>
  <si>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</si>
  <si>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</si>
  <si>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</si>
  <si>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</si>
  <si>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</si>
  <si>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</si>
  <si>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</si>
  <si>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</si>
  <si>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</si>
  <si>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</si>
  <si>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</si>
  <si>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</si>
  <si>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</si>
  <si>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</si>
  <si>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</si>
  <si>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</si>
  <si>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</si>
  <si>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</si>
  <si>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</si>
  <si>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</si>
  <si>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</si>
  <si>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</si>
  <si>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</si>
  <si>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</si>
  <si>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</si>
  <si>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</si>
  <si>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</si>
  <si>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</si>
  <si>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</si>
  <si>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</si>
  <si>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</si>
  <si>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</si>
  <si>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</si>
  <si>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</si>
  <si>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</si>
  <si>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</si>
  <si>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</si>
  <si>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</si>
  <si>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</si>
  <si>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</si>
  <si>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</si>
  <si>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</si>
  <si>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</si>
  <si>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</si>
  <si>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</si>
  <si>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</si>
  <si>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</si>
  <si>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</si>
  <si>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</si>
  <si>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</si>
  <si>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</si>
  <si>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</si>
  <si>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</si>
  <si>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</si>
  <si>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</si>
  <si>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</si>
  <si>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</si>
  <si>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</si>
  <si>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</si>
  <si>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</si>
  <si>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</si>
  <si>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</si>
  <si>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</si>
  <si>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</si>
  <si>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</si>
  <si>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</si>
  <si>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</si>
  <si>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</si>
  <si>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</si>
  <si>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</si>
  <si>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</si>
  <si>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</si>
  <si>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</si>
  <si>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</si>
  <si>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</si>
  <si>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</si>
  <si>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</si>
  <si>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</si>
  <si>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</si>
  <si>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</si>
  <si>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</si>
  <si>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</si>
  <si>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</si>
  <si>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</si>
  <si>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</si>
  <si>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</si>
  <si>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</si>
  <si>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</si>
  <si>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</si>
  <si>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</si>
  <si>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</si>
  <si>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</si>
  <si>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</si>
  <si>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</si>
  <si>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</si>
  <si>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</si>
  <si>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</si>
  <si>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</si>
  <si>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</si>
  <si>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</si>
  <si>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</si>
  <si>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</si>
  <si>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</si>
  <si>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</si>
  <si>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</si>
  <si>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</si>
  <si>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</si>
  <si>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</si>
  <si>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</si>
  <si>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</si>
  <si>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</si>
  <si>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</si>
  <si>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</si>
  <si>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</si>
  <si>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</si>
  <si>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</si>
  <si>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</si>
  <si>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</si>
  <si>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</si>
  <si>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</si>
  <si>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</si>
  <si>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</si>
  <si>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</si>
  <si>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</si>
  <si>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</si>
  <si>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</si>
  <si>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</si>
  <si>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</si>
  <si>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</si>
  <si>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</si>
  <si>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</si>
  <si>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</si>
  <si>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</si>
  <si>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</si>
  <si>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</si>
  <si>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</si>
  <si>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</si>
  <si>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</si>
  <si>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</si>
  <si>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</si>
  <si>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</si>
  <si>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</si>
  <si>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</si>
  <si>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</si>
  <si>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</si>
  <si>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</si>
  <si>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</si>
  <si>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</si>
  <si>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</si>
  <si>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</si>
  <si>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</si>
  <si>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</si>
  <si>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</si>
  <si>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</si>
  <si>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</si>
  <si>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</si>
  <si>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</si>
  <si>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</si>
  <si>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</si>
  <si>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</si>
  <si>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</si>
  <si>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</si>
  <si>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</si>
  <si>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</si>
  <si>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</si>
  <si>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</si>
  <si>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</si>
  <si>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</si>
  <si>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</si>
  <si>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</si>
  <si>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</si>
  <si>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</si>
  <si>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</si>
  <si>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</si>
  <si>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</si>
  <si>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</si>
  <si>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</si>
  <si>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</si>
  <si>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</si>
  <si>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</si>
  <si>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</si>
  <si>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</si>
  <si>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</si>
  <si>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</si>
  <si>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</si>
  <si>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</si>
  <si>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</si>
  <si>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</si>
  <si>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</si>
  <si>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</si>
  <si>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</si>
  <si>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</si>
  <si>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</si>
  <si>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</si>
  <si>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</si>
  <si>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</si>
  <si>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</si>
  <si>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</si>
  <si>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</si>
  <si>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</si>
  <si>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</si>
  <si>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</si>
  <si>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</si>
  <si>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</si>
  <si>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</si>
  <si>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</si>
  <si>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</si>
  <si>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</si>
  <si>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</si>
  <si>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</si>
  <si>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</si>
  <si>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</si>
  <si>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</si>
  <si>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</si>
  <si>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</si>
  <si>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</si>
  <si>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</si>
  <si>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</si>
  <si>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</si>
  <si>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</si>
  <si>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</si>
  <si>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</si>
  <si>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</si>
  <si>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</si>
  <si>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</si>
  <si>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</si>
  <si>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</si>
  <si>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</si>
  <si>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</si>
  <si>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</si>
  <si>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</si>
  <si>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</si>
  <si>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</si>
  <si>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</si>
  <si>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</si>
  <si>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</si>
  <si>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</si>
  <si>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</si>
  <si>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</si>
  <si>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</si>
  <si>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</si>
  <si>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</si>
  <si>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</si>
  <si>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</si>
  <si>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</si>
  <si>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</si>
  <si>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</si>
  <si>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</si>
  <si>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</si>
  <si>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</si>
  <si>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</si>
  <si>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</si>
  <si>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</si>
  <si>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</si>
  <si>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</si>
  <si>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</si>
  <si>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</si>
  <si>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</si>
  <si>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</si>
  <si>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</si>
  <si>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</si>
  <si>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</si>
  <si>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</si>
  <si>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</si>
  <si>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</si>
  <si>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</si>
  <si>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</si>
  <si>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</si>
  <si>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</si>
  <si>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</si>
  <si>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</si>
  <si>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</si>
  <si>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</si>
  <si>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</si>
  <si>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</si>
  <si>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</si>
  <si>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</si>
  <si>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</si>
  <si>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</si>
  <si>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</si>
  <si>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</si>
  <si>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</si>
  <si>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</si>
  <si>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</si>
  <si>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</si>
  <si>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</si>
  <si>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</si>
  <si>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</si>
  <si>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</si>
  <si>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</si>
  <si>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</si>
  <si>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</si>
  <si>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</si>
  <si>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</si>
  <si>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</si>
  <si>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</si>
  <si>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</si>
  <si>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</si>
  <si>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</si>
  <si>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</si>
  <si>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</si>
  <si>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</si>
  <si>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</si>
  <si>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</si>
  <si>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</si>
  <si>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</si>
  <si>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</si>
  <si>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</si>
  <si>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</si>
  <si>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</si>
  <si>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</si>
  <si>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</si>
  <si>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</si>
  <si>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</si>
  <si>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</si>
  <si>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</si>
  <si>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</si>
  <si>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</si>
  <si>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</si>
  <si>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</si>
  <si>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</si>
  <si>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</si>
  <si>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</si>
  <si>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</si>
  <si>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</si>
  <si>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</si>
  <si>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</si>
  <si>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</si>
  <si>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</si>
  <si>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</si>
  <si>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</si>
  <si>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</si>
  <si>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</si>
  <si>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</si>
  <si>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</si>
  <si>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</si>
  <si>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</si>
  <si>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</si>
  <si>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</si>
  <si>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</si>
  <si>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</si>
  <si>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</si>
  <si>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</si>
  <si>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</si>
  <si>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</si>
  <si>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</si>
  <si>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</si>
  <si>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</si>
  <si>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</si>
  <si>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</si>
  <si>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</si>
  <si>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</si>
  <si>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</si>
  <si>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</si>
  <si>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</si>
  <si>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</si>
  <si>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</si>
  <si>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</si>
  <si>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</si>
  <si>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</si>
  <si>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</si>
  <si>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</si>
  <si>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</si>
  <si>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</si>
  <si>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</si>
  <si>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</si>
  <si>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</si>
  <si>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</si>
  <si>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</si>
  <si>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</si>
  <si>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</si>
  <si>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</si>
  <si>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</si>
  <si>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</si>
  <si>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</si>
  <si>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</si>
  <si>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</si>
  <si>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</si>
  <si>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</si>
  <si>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</si>
  <si>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</si>
  <si>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</si>
  <si>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</si>
  <si>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</si>
  <si>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</si>
  <si>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</si>
  <si>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</si>
  <si>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</si>
  <si>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</si>
  <si>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</si>
  <si>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</si>
  <si>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</si>
  <si>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</si>
  <si>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</si>
  <si>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</si>
  <si>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</si>
  <si>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</si>
  <si>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</si>
  <si>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</si>
  <si>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</si>
  <si>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</si>
  <si>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</si>
  <si>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</si>
  <si>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</si>
  <si>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</si>
  <si>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</si>
  <si>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</si>
  <si>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</si>
  <si>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</si>
  <si>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</si>
  <si>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</si>
  <si>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</si>
  <si>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</si>
  <si>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</si>
  <si>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</si>
  <si>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</si>
  <si>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</si>
  <si>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</si>
  <si>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</si>
  <si>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</si>
  <si>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</si>
  <si>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</si>
  <si>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</si>
  <si>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</si>
  <si>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</si>
  <si>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</si>
  <si>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</si>
  <si>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</si>
  <si>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</si>
  <si>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</si>
  <si>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</si>
  <si>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</si>
  <si>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</si>
  <si>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</si>
  <si>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</si>
  <si>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</si>
  <si>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</si>
  <si>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</si>
  <si>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</si>
  <si>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</si>
  <si>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</si>
  <si>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</si>
  <si>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</si>
  <si>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</si>
  <si>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</si>
  <si>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</si>
  <si>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</si>
  <si>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</si>
  <si>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</si>
  <si>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</si>
  <si>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</si>
  <si>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</si>
  <si>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</si>
  <si>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</si>
  <si>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</si>
  <si>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</si>
  <si>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</si>
  <si>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</si>
  <si>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</si>
  <si>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</si>
  <si>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</si>
  <si>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</si>
  <si>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</si>
  <si>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</si>
  <si>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</si>
  <si>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</si>
  <si>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</si>
  <si>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</si>
  <si>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</si>
  <si>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</si>
  <si>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</si>
  <si>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</si>
  <si>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</si>
  <si>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</si>
  <si>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</si>
  <si>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</si>
  <si>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</si>
  <si>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</si>
  <si>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</si>
  <si>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</si>
  <si>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</si>
  <si>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</si>
  <si>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</si>
  <si>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</si>
  <si>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</si>
  <si>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</si>
  <si>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</si>
  <si>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</si>
  <si>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</si>
  <si>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</si>
  <si>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</si>
  <si>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</si>
  <si>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</si>
  <si>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</si>
  <si>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</si>
  <si>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</si>
  <si>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</si>
  <si>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</si>
  <si>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</si>
  <si>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</si>
  <si>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</si>
  <si>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</si>
  <si>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</si>
  <si>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</si>
  <si>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</si>
  <si>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</si>
  <si>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</si>
  <si>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</si>
  <si>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</si>
  <si>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</si>
  <si>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</si>
  <si>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</si>
  <si>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</si>
  <si>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</si>
  <si>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</si>
  <si>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</si>
  <si>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</si>
  <si>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</si>
  <si>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</si>
  <si>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</si>
  <si>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</si>
  <si>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</si>
  <si>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</si>
  <si>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</si>
  <si>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</si>
  <si>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</si>
  <si>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</si>
  <si>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</si>
  <si>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</si>
  <si>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</si>
  <si>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</si>
  <si>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</si>
  <si>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</si>
  <si>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</si>
  <si>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</si>
  <si>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</si>
  <si>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</si>
  <si>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</si>
  <si>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</si>
  <si>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</si>
  <si>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</si>
  <si>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</si>
  <si>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</si>
  <si>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</si>
  <si>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</si>
  <si>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</si>
  <si>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</si>
  <si>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</si>
  <si>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</si>
  <si>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</si>
  <si>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</si>
  <si>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</si>
  <si>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</si>
  <si>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</si>
  <si>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</si>
  <si>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</si>
  <si>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</si>
  <si>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</si>
  <si>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</si>
  <si>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</si>
  <si>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</si>
  <si>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</si>
  <si>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</si>
  <si>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</si>
  <si>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</si>
  <si>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</si>
  <si>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</si>
  <si>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</si>
  <si>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</si>
  <si>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</si>
  <si>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</si>
  <si>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</si>
  <si>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</si>
  <si>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</si>
  <si>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</si>
  <si>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</si>
  <si>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</si>
  <si>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</si>
  <si>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</si>
  <si>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</si>
  <si>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</si>
  <si>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</si>
  <si>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</si>
  <si>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</si>
  <si>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</si>
  <si>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</si>
  <si>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</si>
  <si>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</si>
  <si>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</si>
  <si>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</si>
  <si>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</si>
  <si>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</si>
  <si>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</si>
  <si>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</si>
  <si>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</si>
  <si>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</si>
  <si>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</si>
  <si>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</si>
  <si>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</si>
  <si>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</si>
  <si>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</si>
  <si>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</si>
  <si>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</si>
  <si>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</si>
  <si>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</si>
  <si>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</si>
  <si>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</si>
  <si>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</si>
  <si>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</si>
  <si>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</si>
  <si>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</si>
  <si>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</si>
  <si>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</si>
  <si>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</si>
  <si>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</si>
  <si>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</si>
  <si>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</si>
  <si>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</si>
  <si>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</si>
  <si>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</si>
  <si>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</si>
  <si>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</si>
  <si>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</si>
  <si>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</si>
  <si>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</si>
  <si>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</si>
  <si>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</si>
  <si>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</si>
  <si>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</si>
  <si>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</si>
  <si>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</si>
  <si>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</si>
  <si>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</si>
  <si>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</si>
  <si>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</si>
  <si>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</si>
  <si>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</si>
  <si>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</si>
  <si>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</si>
  <si>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</si>
  <si>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</si>
  <si>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</si>
  <si>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</si>
  <si>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</si>
  <si>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</si>
  <si>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</si>
  <si>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</si>
  <si>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</si>
  <si>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</si>
  <si>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</si>
  <si>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</si>
  <si>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</si>
  <si>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</si>
  <si>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</si>
  <si>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</si>
  <si>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</si>
  <si>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</si>
  <si>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</si>
  <si>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</si>
  <si>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</si>
  <si>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</si>
  <si>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</si>
  <si>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</si>
  <si>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</si>
  <si>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</si>
  <si>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</si>
  <si>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</si>
  <si>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</si>
  <si>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</si>
  <si>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</si>
  <si>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</si>
  <si>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</si>
  <si>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</si>
  <si>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</si>
  <si>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</si>
  <si>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</si>
  <si>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</si>
  <si>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</si>
  <si>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</si>
  <si>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</si>
  <si>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</si>
  <si>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</si>
  <si>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</si>
  <si>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</si>
  <si>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</si>
  <si>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</si>
  <si>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</si>
  <si>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</si>
  <si>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</si>
  <si>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</si>
  <si>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</si>
  <si>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</si>
  <si>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</si>
  <si>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</si>
  <si>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</si>
  <si>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</si>
  <si>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</si>
  <si>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</si>
  <si>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</si>
  <si>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</si>
  <si>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</si>
  <si>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</si>
  <si>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</si>
  <si>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</si>
  <si>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</si>
  <si>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</si>
  <si>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</si>
  <si>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</si>
  <si>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</si>
  <si>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</si>
  <si>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</si>
  <si>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</si>
  <si>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</si>
  <si>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</si>
  <si>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</si>
  <si>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</si>
  <si>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</si>
  <si>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</si>
  <si>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</si>
  <si>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</si>
  <si>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</si>
  <si>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</si>
  <si>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</si>
  <si>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</si>
  <si>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</si>
  <si>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</si>
  <si>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</si>
  <si>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</si>
  <si>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</si>
  <si>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</si>
  <si>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</si>
  <si>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</si>
  <si>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</si>
  <si>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</si>
  <si>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</si>
  <si>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</si>
  <si>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</si>
  <si>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</si>
  <si>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</si>
  <si>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</si>
  <si>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</si>
  <si>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</si>
  <si>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</si>
  <si>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</si>
  <si>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</si>
  <si>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</si>
  <si>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</si>
  <si>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</si>
  <si>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</si>
  <si>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</si>
  <si>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</si>
  <si>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</si>
  <si>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</si>
  <si>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</si>
  <si>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</si>
  <si>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</si>
  <si>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</si>
  <si>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</si>
  <si>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</si>
  <si>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</si>
  <si>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</si>
  <si>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</si>
  <si>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</si>
  <si>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</si>
  <si>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</si>
  <si>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</si>
  <si>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</si>
  <si>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</si>
  <si>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</si>
  <si>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</si>
  <si>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</si>
  <si>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</si>
  <si>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</si>
  <si>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</si>
  <si>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</si>
  <si>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</si>
  <si>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</si>
  <si>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</si>
  <si>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</si>
  <si>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</si>
  <si>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</si>
  <si>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</si>
  <si>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</si>
  <si>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</si>
  <si>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</si>
  <si>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</si>
  <si>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</si>
  <si>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</si>
  <si>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</si>
  <si>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</si>
  <si>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</si>
  <si>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</si>
  <si>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</si>
  <si>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</si>
  <si>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</si>
  <si>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</si>
  <si>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</si>
  <si>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</si>
  <si>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</si>
  <si>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</si>
  <si>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</si>
  <si>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</si>
  <si>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</si>
  <si>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</si>
  <si>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</si>
  <si>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</si>
  <si>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</si>
  <si>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</si>
  <si>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</si>
  <si>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</si>
  <si>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</si>
  <si>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</si>
  <si>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</si>
  <si>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</si>
  <si>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</si>
  <si>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</si>
  <si>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</si>
  <si>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</si>
  <si>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</si>
  <si>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</si>
  <si>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</si>
  <si>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</si>
  <si>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</si>
  <si>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</si>
  <si>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</si>
  <si>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</si>
  <si>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</si>
  <si>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</si>
  <si>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</si>
  <si>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</si>
  <si>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</si>
  <si>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</si>
  <si>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</si>
  <si>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</si>
  <si>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</si>
  <si>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</si>
  <si>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</si>
  <si>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</si>
  <si>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</si>
  <si>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</si>
  <si>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</si>
  <si>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</si>
  <si>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</si>
  <si>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</si>
  <si>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</si>
  <si>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</si>
  <si>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</si>
  <si>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</si>
  <si>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</si>
  <si>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</si>
  <si>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</si>
  <si>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</si>
  <si>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</si>
  <si>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</si>
  <si>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</si>
  <si>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</si>
  <si>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</si>
  <si>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</si>
  <si>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</si>
  <si>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</si>
  <si>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</si>
  <si>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</si>
  <si>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</si>
  <si>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</si>
  <si>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</si>
  <si>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</si>
  <si>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</si>
  <si>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</si>
  <si>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</si>
  <si>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</si>
  <si>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</si>
  <si>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</si>
  <si>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</si>
  <si>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</si>
  <si>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</si>
  <si>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</si>
  <si>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</si>
  <si>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</si>
  <si>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</si>
  <si>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</si>
  <si>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</si>
  <si>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</si>
  <si>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</si>
  <si>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</si>
  <si>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</si>
  <si>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</si>
  <si>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</si>
  <si>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</si>
  <si>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</si>
  <si>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</si>
  <si>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</si>
  <si>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</si>
  <si>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</si>
  <si>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</si>
  <si>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</si>
  <si>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</si>
  <si>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</si>
  <si>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</si>
  <si>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</si>
  <si>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</si>
  <si>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</si>
  <si>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</si>
  <si>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</si>
  <si>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</si>
  <si>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</si>
  <si>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</si>
  <si>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</si>
  <si>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</si>
  <si>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</si>
  <si>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</si>
  <si>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</si>
  <si>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</si>
  <si>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</si>
  <si>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</si>
  <si>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</si>
  <si>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</si>
  <si>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</si>
  <si>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</si>
  <si>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</si>
  <si>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</si>
  <si>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</si>
  <si>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</si>
  <si>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</si>
  <si>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</si>
  <si>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</si>
  <si>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</si>
  <si>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</si>
  <si>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</si>
  <si>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</si>
  <si>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</si>
  <si>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</si>
  <si>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</si>
  <si>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</si>
  <si>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</si>
  <si>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</si>
  <si>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</si>
  <si>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</si>
  <si>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</si>
  <si>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</si>
  <si>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</si>
  <si>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</si>
  <si>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</si>
  <si>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</si>
  <si>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</si>
  <si>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</si>
  <si>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</si>
  <si>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</si>
  <si>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</si>
  <si>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</si>
  <si>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</si>
  <si>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</si>
  <si>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</si>
  <si>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</si>
  <si>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</si>
  <si>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</si>
  <si>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</si>
  <si>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</si>
  <si>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</si>
  <si>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</si>
  <si>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</si>
  <si>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</si>
  <si>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</si>
  <si>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</si>
  <si>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</si>
  <si>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</si>
  <si>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</si>
  <si>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</si>
  <si>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</si>
  <si>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</si>
  <si>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</si>
  <si>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</si>
  <si>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</si>
  <si>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</si>
  <si>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</si>
  <si>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</si>
  <si>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</si>
  <si>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</si>
  <si>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</si>
  <si>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</si>
  <si>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</si>
  <si>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</si>
  <si>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</si>
  <si>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</si>
  <si>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</si>
  <si>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</si>
  <si>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</si>
  <si>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</si>
  <si>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</si>
  <si>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</si>
  <si>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</si>
  <si>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</si>
  <si>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</si>
  <si>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</si>
  <si>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</si>
  <si>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</si>
  <si>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</si>
  <si>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</si>
  <si>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</si>
  <si>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</si>
  <si>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</si>
  <si>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</si>
  <si>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</si>
  <si>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</si>
  <si>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</si>
  <si>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</si>
  <si>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</si>
  <si>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</si>
  <si>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</si>
  <si>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</si>
  <si>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</si>
  <si>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</si>
  <si>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</si>
  <si>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</si>
  <si>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</si>
  <si>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</si>
  <si>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</si>
  <si>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</si>
  <si>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</si>
  <si>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</si>
  <si>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</si>
  <si>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</si>
  <si>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</si>
  <si>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</si>
  <si>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</si>
  <si>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</si>
  <si>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</si>
  <si>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</si>
  <si>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</si>
  <si>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</si>
  <si>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</si>
  <si>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</si>
  <si>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</si>
  <si>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</si>
  <si>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</si>
  <si>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</si>
  <si>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</si>
  <si>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</si>
  <si>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</si>
  <si>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</si>
  <si>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</si>
  <si>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</si>
  <si>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</si>
  <si>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</si>
  <si>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</si>
  <si>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</si>
  <si>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</si>
  <si>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</si>
  <si>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</si>
  <si>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</si>
  <si>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</si>
  <si>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</si>
  <si>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</si>
  <si>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</si>
  <si>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</si>
  <si>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</si>
  <si>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</si>
  <si>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</si>
  <si>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</si>
  <si>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</si>
  <si>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</si>
  <si>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</si>
  <si>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</si>
  <si>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</si>
  <si>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</si>
  <si>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</si>
  <si>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</si>
  <si>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</si>
  <si>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</si>
  <si>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</si>
  <si>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</si>
  <si>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</si>
  <si>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</si>
  <si>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</si>
  <si>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</si>
  <si>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</si>
  <si>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</si>
  <si>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</si>
  <si>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</si>
  <si>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</si>
  <si>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</si>
  <si>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</si>
  <si>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</si>
  <si>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</si>
  <si>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</si>
  <si>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</si>
  <si>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</si>
  <si>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</si>
  <si>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</si>
  <si>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</si>
  <si>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</si>
  <si>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</si>
  <si>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</si>
  <si>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</si>
  <si>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</si>
  <si>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</si>
  <si>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</si>
  <si>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</si>
  <si>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</si>
  <si>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</si>
  <si>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</si>
  <si>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</si>
  <si>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</si>
  <si>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</si>
  <si>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</si>
  <si>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</si>
  <si>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</si>
  <si>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</si>
  <si>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</si>
  <si>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</si>
  <si>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</si>
  <si>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</si>
  <si>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</si>
  <si>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</si>
  <si>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</si>
  <si>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</si>
  <si>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</si>
  <si>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</si>
  <si>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</si>
  <si>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</si>
  <si>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</si>
  <si>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</si>
  <si>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</si>
  <si>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</si>
  <si>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</si>
  <si>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</si>
  <si>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</si>
  <si>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</si>
  <si>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</si>
  <si>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</si>
  <si>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</si>
  <si>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</si>
  <si>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</si>
  <si>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</si>
  <si>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</si>
  <si>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</si>
  <si>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</si>
  <si>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</si>
  <si>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</si>
  <si>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</si>
  <si>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</si>
  <si>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</si>
  <si>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</si>
  <si>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</si>
  <si>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</si>
  <si>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</si>
  <si>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</si>
  <si>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</si>
  <si>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</si>
  <si>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</si>
  <si>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</si>
  <si>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</si>
  <si>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</si>
  <si>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</si>
  <si>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</si>
  <si>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</si>
  <si>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</si>
  <si>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</si>
  <si>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</si>
  <si>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</si>
  <si>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</si>
  <si>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</si>
  <si>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</si>
  <si>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</si>
  <si>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</si>
  <si>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</si>
  <si>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</si>
  <si>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</si>
  <si>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</si>
  <si>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</si>
  <si>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</si>
  <si>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</si>
  <si>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</si>
  <si>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</si>
  <si>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</si>
  <si>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</si>
  <si>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</si>
  <si>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</si>
  <si>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</si>
  <si>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</si>
  <si>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</si>
  <si>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</si>
  <si>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</si>
  <si>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</si>
  <si>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</si>
  <si>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</si>
  <si>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</si>
  <si>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</si>
  <si>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</si>
  <si>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</si>
  <si>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</si>
  <si>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</si>
  <si>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</si>
  <si>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</si>
  <si>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</si>
  <si>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</si>
  <si>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</si>
  <si>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</si>
  <si>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</si>
  <si>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</si>
  <si>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</si>
  <si>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</si>
  <si>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</si>
  <si>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</si>
  <si>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</si>
  <si>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</si>
  <si>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</si>
  <si>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</si>
  <si>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</si>
  <si>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</si>
  <si>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</si>
  <si>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</si>
  <si>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</si>
  <si>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</si>
  <si>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</si>
  <si>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</si>
  <si>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</si>
  <si>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</si>
  <si>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</si>
  <si>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</si>
  <si>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</si>
  <si>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</si>
  <si>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</si>
  <si>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</si>
  <si>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</si>
  <si>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</si>
  <si>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</si>
  <si>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</si>
  <si>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</si>
  <si>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</si>
  <si>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</si>
  <si>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</si>
  <si>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</si>
  <si>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</si>
  <si>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</si>
  <si>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</si>
  <si>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</si>
  <si>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</si>
  <si>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</si>
  <si>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</si>
  <si>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</si>
  <si>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</si>
  <si>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</si>
  <si>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</si>
  <si>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</si>
  <si>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</si>
  <si>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</si>
  <si>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</si>
  <si>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</si>
  <si>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</si>
  <si>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</si>
  <si>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</si>
  <si>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</si>
  <si>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</si>
  <si>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</si>
  <si>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</si>
  <si>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</si>
  <si>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</si>
  <si>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</si>
  <si>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</si>
  <si>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</si>
  <si>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</si>
  <si>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</si>
  <si>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</si>
  <si>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</si>
  <si>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</si>
  <si>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</si>
  <si>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</si>
  <si>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</si>
  <si>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</si>
  <si>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</si>
  <si>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</si>
  <si>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</si>
  <si>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</si>
  <si>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</si>
  <si>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</si>
  <si>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</si>
  <si>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</si>
  <si>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</si>
  <si>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</si>
  <si>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</si>
  <si>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</si>
  <si>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</si>
  <si>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</si>
  <si>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</si>
  <si>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</si>
  <si>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</si>
  <si>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</si>
  <si>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</si>
  <si>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</si>
  <si>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</si>
  <si>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</si>
  <si>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</si>
  <si>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</si>
  <si>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</si>
  <si>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</si>
  <si>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</si>
  <si>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</si>
  <si>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</si>
  <si>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</si>
  <si>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</si>
  <si>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</si>
  <si>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</si>
  <si>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</si>
  <si>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</si>
  <si>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</si>
  <si>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</si>
  <si>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</si>
  <si>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</si>
  <si>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</si>
  <si>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</si>
  <si>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</si>
  <si>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</si>
  <si>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</si>
  <si>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</si>
  <si>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</si>
  <si>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</si>
  <si>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</si>
  <si>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</si>
  <si>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</si>
  <si>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</si>
  <si>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</si>
  <si>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</si>
  <si>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</si>
  <si>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</si>
  <si>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</si>
  <si>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</si>
  <si>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</si>
  <si>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</si>
  <si>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</si>
  <si>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</si>
  <si>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</si>
  <si>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</si>
  <si>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</si>
  <si>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</si>
  <si>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</si>
  <si>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</si>
  <si>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</si>
  <si>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</si>
  <si>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</si>
  <si>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</si>
  <si>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</si>
  <si>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</si>
  <si>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</si>
  <si>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</si>
  <si>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</si>
  <si>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</si>
  <si>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</si>
  <si>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</si>
  <si>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</si>
  <si>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</si>
  <si>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</si>
  <si>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</si>
  <si>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</si>
  <si>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</si>
  <si>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</si>
  <si>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</si>
  <si>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</si>
  <si>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</si>
  <si>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</si>
  <si>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</si>
  <si>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</si>
  <si>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</si>
  <si>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</si>
  <si>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</si>
  <si>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</si>
  <si>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</si>
  <si>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</si>
  <si>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</si>
  <si>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</si>
  <si>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</si>
  <si>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</si>
  <si>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</si>
  <si>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</si>
  <si>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</si>
  <si>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</si>
  <si>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</si>
  <si>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</si>
  <si>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</si>
  <si>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</si>
  <si>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</si>
  <si>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</si>
  <si>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</si>
  <si>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</si>
  <si>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</si>
  <si>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</si>
  <si>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</si>
  <si>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</si>
  <si>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</si>
  <si>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</si>
  <si>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</si>
  <si>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</si>
  <si>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</si>
  <si>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</si>
  <si>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</si>
  <si>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</si>
  <si>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</si>
  <si>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</si>
  <si>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</si>
  <si>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</si>
  <si>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</si>
  <si>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</si>
  <si>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</si>
  <si>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</si>
  <si>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</si>
  <si>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</si>
  <si>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</si>
  <si>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</si>
  <si>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</si>
  <si>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</si>
  <si>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</si>
  <si>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</si>
  <si>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</si>
  <si>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</si>
  <si>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</si>
  <si>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</si>
  <si>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</si>
  <si>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</si>
  <si>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</si>
  <si>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</si>
  <si>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</si>
  <si>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</si>
  <si>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</si>
  <si>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</si>
  <si>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</si>
  <si>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</si>
  <si>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</si>
  <si>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</si>
  <si>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</si>
  <si>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</si>
  <si>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</si>
  <si>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</si>
  <si>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</si>
  <si>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</si>
  <si>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</si>
  <si>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</si>
  <si>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</si>
  <si>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</si>
  <si>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</si>
  <si>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</si>
  <si>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</si>
  <si>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</si>
  <si>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</si>
  <si>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</si>
  <si>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</si>
  <si>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</si>
  <si>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</si>
  <si>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</si>
  <si>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</si>
  <si>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</si>
  <si>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</si>
  <si>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</si>
  <si>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</si>
  <si>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</si>
  <si>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</si>
  <si>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</si>
  <si>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</si>
  <si>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</si>
  <si>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</si>
  <si>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</si>
  <si>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</si>
  <si>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</si>
  <si>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</si>
  <si>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</si>
  <si>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</si>
  <si>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</si>
  <si>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</si>
  <si>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</si>
  <si>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</si>
  <si>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</si>
  <si>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</si>
  <si>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</si>
  <si>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</si>
  <si>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</si>
  <si>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</si>
  <si>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</si>
  <si>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</si>
  <si>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</si>
  <si>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</si>
  <si>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</si>
  <si>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</si>
  <si>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</si>
  <si>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</si>
  <si>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</si>
  <si>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</si>
  <si>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</si>
  <si>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</si>
  <si>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</si>
  <si>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</si>
  <si>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</si>
  <si>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</si>
  <si>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</si>
  <si>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</si>
  <si>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</si>
  <si>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</si>
  <si>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</si>
  <si>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</si>
  <si>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</si>
  <si>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</si>
  <si>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</si>
  <si>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</si>
  <si>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</si>
  <si>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</si>
  <si>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</si>
  <si>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</si>
  <si>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</si>
  <si>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</si>
  <si>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</si>
  <si>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</si>
  <si>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</si>
  <si>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</si>
  <si>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</si>
  <si>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</si>
  <si>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</si>
  <si>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</si>
  <si>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</si>
  <si>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</si>
  <si>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</si>
  <si>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</si>
  <si>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</si>
  <si>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</si>
  <si>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</si>
  <si>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</si>
  <si>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</si>
  <si>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</si>
  <si>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</si>
  <si>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</si>
  <si>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</si>
  <si>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</si>
  <si>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</si>
  <si>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</si>
  <si>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</si>
  <si>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</si>
  <si>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</si>
  <si>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</si>
  <si>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</si>
  <si>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</si>
  <si>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</si>
  <si>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</si>
  <si>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</si>
  <si>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</si>
  <si>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</si>
  <si>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</si>
  <si>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</si>
  <si>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</si>
  <si>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</si>
  <si>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</si>
  <si>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</si>
  <si>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</si>
  <si>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</si>
  <si>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</si>
  <si>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</si>
  <si>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</si>
  <si>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</si>
  <si>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</si>
  <si>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</si>
  <si>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</si>
  <si>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</si>
  <si>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</si>
  <si>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</si>
  <si>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</si>
  <si>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</si>
  <si>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</si>
  <si>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</si>
  <si>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</si>
  <si>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</si>
  <si>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</si>
  <si>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</si>
  <si>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</si>
  <si>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</si>
  <si>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</si>
  <si>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</si>
  <si>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</si>
  <si>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</si>
  <si>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</si>
  <si>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</si>
  <si>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</si>
  <si>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</si>
  <si>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</si>
  <si>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</si>
  <si>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</si>
  <si>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</si>
  <si>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</si>
  <si>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</si>
  <si>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</si>
  <si>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</si>
  <si>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</si>
  <si>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</si>
  <si>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</si>
  <si>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</si>
  <si>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</si>
  <si>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</si>
  <si>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</si>
  <si>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</si>
  <si>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</si>
  <si>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</si>
  <si>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</si>
  <si>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</si>
  <si>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</si>
  <si>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</si>
  <si>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</si>
  <si>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</si>
  <si>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</si>
  <si>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</si>
  <si>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</si>
  <si>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</si>
  <si>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</si>
  <si>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</si>
  <si>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</si>
  <si>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</si>
  <si>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</si>
  <si>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</si>
  <si>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</si>
  <si>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</si>
  <si>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</si>
  <si>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</si>
  <si>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</si>
  <si>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</si>
  <si>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</si>
  <si>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</si>
  <si>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</si>
  <si>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</si>
  <si>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</si>
  <si>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</si>
  <si>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</si>
  <si>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</si>
  <si>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</si>
  <si>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</si>
  <si>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</si>
  <si>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</si>
  <si>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</si>
  <si>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</si>
  <si>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</si>
  <si>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</si>
  <si>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</si>
  <si>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</si>
  <si>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</si>
  <si>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</si>
  <si>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</si>
  <si>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</si>
  <si>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</si>
  <si>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</si>
  <si>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</si>
  <si>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</si>
  <si>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</si>
  <si>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</si>
  <si>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</si>
  <si>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</si>
  <si>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</si>
  <si>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</si>
  <si>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</si>
  <si>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</si>
  <si>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</si>
  <si>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</si>
  <si>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</si>
  <si>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</si>
  <si>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</si>
  <si>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</si>
  <si>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</si>
  <si>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</si>
  <si>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</si>
  <si>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</si>
  <si>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</si>
  <si>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</si>
  <si>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</si>
  <si>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</si>
  <si>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</si>
  <si>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</si>
  <si>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</si>
  <si>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</si>
  <si>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</si>
  <si>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</si>
  <si>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</si>
  <si>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</si>
  <si>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</si>
  <si>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</si>
  <si>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</si>
  <si>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</si>
  <si>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</si>
  <si>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</si>
  <si>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</si>
  <si>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</si>
  <si>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</si>
  <si>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</si>
  <si>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</si>
  <si>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</si>
  <si>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</si>
  <si>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</si>
  <si>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</si>
  <si>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</si>
  <si>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</si>
  <si>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</si>
  <si>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</si>
  <si>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</si>
  <si>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</si>
  <si>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</si>
  <si>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</si>
  <si>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</si>
  <si>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</si>
  <si>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</si>
  <si>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</si>
  <si>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</si>
  <si>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</si>
  <si>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</si>
  <si>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</si>
  <si>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</si>
  <si>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</si>
  <si>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</si>
  <si>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</si>
  <si>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</si>
  <si>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</si>
  <si>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</si>
  <si>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</si>
  <si>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</si>
  <si>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</si>
  <si>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</si>
  <si>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</si>
  <si>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</si>
  <si>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</si>
  <si>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</si>
  <si>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</si>
  <si>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</si>
  <si>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</si>
  <si>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</si>
  <si>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</si>
  <si>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</si>
  <si>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</si>
  <si>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</si>
  <si>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</si>
  <si>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</si>
  <si>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</si>
  <si>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</si>
  <si>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</si>
  <si>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</si>
  <si>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</si>
  <si>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</si>
  <si>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</si>
  <si>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</si>
  <si>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</si>
  <si>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</si>
  <si>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</si>
  <si>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</si>
  <si>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</si>
  <si>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</si>
  <si>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</si>
  <si>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</si>
  <si>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</si>
  <si>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</si>
  <si>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</si>
  <si>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</si>
  <si>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</si>
  <si>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</si>
  <si>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</si>
  <si>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</si>
  <si>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</si>
  <si>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</si>
  <si>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</si>
  <si>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</si>
  <si>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</si>
  <si>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</si>
  <si>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</si>
  <si>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</si>
  <si>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</si>
  <si>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</si>
  <si>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</si>
  <si>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</si>
  <si>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</si>
  <si>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</si>
  <si>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</si>
  <si>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</si>
  <si>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</si>
  <si>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</si>
  <si>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</si>
  <si>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</si>
  <si>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</si>
  <si>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</si>
  <si>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</si>
  <si>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</si>
  <si>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</si>
  <si>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</si>
  <si>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</si>
  <si>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</si>
  <si>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</si>
  <si>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</si>
  <si>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</si>
  <si>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</si>
  <si>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</si>
  <si>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</si>
  <si>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</si>
  <si>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</si>
  <si>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</si>
  <si>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</si>
  <si>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</si>
  <si>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</si>
  <si>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</si>
  <si>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</si>
  <si>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</si>
  <si>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</si>
  <si>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</si>
  <si>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</si>
  <si>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</si>
  <si>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</si>
  <si>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</si>
  <si>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</si>
  <si>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</si>
  <si>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</si>
  <si>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</si>
  <si>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</si>
  <si>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</si>
  <si>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</si>
  <si>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</si>
  <si>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</si>
  <si>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</si>
  <si>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</si>
  <si>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</si>
  <si>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</si>
  <si>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</si>
  <si>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</si>
  <si>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</si>
  <si>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</si>
  <si>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</si>
  <si>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</si>
  <si>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</si>
  <si>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</si>
  <si>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</si>
  <si>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</si>
  <si>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</si>
  <si>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</si>
  <si>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</si>
  <si>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</si>
  <si>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</si>
  <si>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</si>
  <si>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</si>
  <si>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</si>
  <si>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</si>
  <si>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</si>
  <si>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</si>
  <si>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</si>
  <si>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</si>
  <si>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</si>
  <si>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</si>
  <si>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</si>
  <si>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</si>
  <si>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</si>
  <si>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</si>
  <si>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</si>
  <si>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</si>
  <si>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</si>
  <si>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</si>
  <si>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</si>
  <si>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</si>
  <si>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</si>
  <si>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</si>
  <si>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</si>
  <si>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</si>
  <si>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</si>
  <si>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</si>
  <si>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</si>
  <si>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</si>
  <si>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</si>
  <si>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</si>
  <si>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</si>
  <si>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</si>
  <si>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</si>
  <si>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</si>
  <si>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</si>
  <si>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</si>
  <si>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</si>
  <si>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</si>
  <si>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</si>
  <si>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</si>
  <si>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</si>
  <si>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</si>
  <si>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</si>
  <si>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</si>
  <si>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</si>
  <si>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</si>
  <si>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</si>
  <si>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</si>
  <si>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</si>
  <si>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</si>
  <si>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</si>
  <si>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</si>
  <si>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</si>
  <si>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</si>
  <si>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</si>
  <si>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</si>
  <si>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</si>
  <si>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</si>
  <si>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</si>
  <si>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</si>
  <si>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</si>
  <si>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</si>
  <si>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</si>
  <si>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</si>
  <si>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</si>
  <si>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</si>
  <si>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</si>
  <si>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</si>
  <si>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</si>
  <si>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</si>
  <si>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</si>
  <si>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</si>
  <si>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</si>
  <si>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</si>
  <si>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</si>
  <si>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</si>
  <si>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</si>
  <si>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</si>
  <si>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</si>
  <si>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</si>
  <si>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</si>
  <si>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</si>
  <si>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</si>
  <si>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</si>
  <si>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</si>
  <si>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</si>
  <si>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</si>
  <si>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</si>
  <si>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</si>
  <si>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</si>
  <si>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</si>
  <si>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</si>
  <si>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</si>
  <si>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</si>
  <si>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</si>
  <si>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</si>
  <si>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</si>
  <si>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</si>
  <si>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</si>
  <si>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</si>
  <si>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</si>
  <si>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</si>
  <si>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</si>
  <si>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</si>
  <si>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</si>
  <si>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</si>
  <si>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</si>
  <si>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</si>
  <si>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</si>
  <si>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</si>
  <si>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</si>
  <si>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</si>
  <si>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</si>
  <si>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</si>
  <si>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</si>
  <si>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</si>
  <si>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</si>
  <si>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</si>
  <si>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</si>
  <si>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</si>
  <si>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</si>
  <si>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</si>
  <si>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</si>
  <si>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</si>
  <si>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</si>
  <si>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</si>
  <si>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</si>
  <si>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</si>
  <si>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</si>
  <si>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</si>
  <si>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</si>
  <si>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</si>
  <si>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</si>
  <si>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</si>
  <si>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</si>
  <si>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</si>
  <si>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</si>
  <si>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</si>
  <si>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</si>
  <si>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</si>
  <si>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</si>
  <si>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</si>
  <si>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</si>
  <si>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</si>
  <si>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</si>
  <si>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</si>
  <si>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</si>
  <si>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</si>
  <si>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</si>
  <si>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</si>
  <si>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</si>
  <si>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</si>
  <si>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</si>
  <si>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</si>
  <si>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</si>
  <si>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</si>
  <si>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</si>
  <si>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</si>
  <si>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</si>
  <si>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</si>
  <si>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</si>
  <si>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</si>
  <si>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</si>
  <si>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</si>
  <si>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</si>
  <si>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</si>
  <si>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</si>
  <si>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</si>
  <si>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</si>
  <si>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</si>
  <si>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</si>
  <si>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</si>
  <si>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</si>
  <si>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</si>
  <si>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</si>
  <si>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</si>
  <si>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</si>
  <si>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</si>
  <si>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</si>
  <si>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</si>
  <si>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</si>
  <si>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</si>
  <si>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</si>
  <si>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</si>
  <si>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</si>
  <si>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</si>
  <si>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</si>
  <si>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</si>
  <si>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</si>
  <si>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</si>
  <si>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</si>
  <si>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</si>
  <si>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</si>
  <si>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</si>
  <si>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</si>
  <si>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</si>
  <si>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</si>
  <si>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</si>
  <si>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</si>
  <si>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</si>
  <si>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</si>
  <si>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</si>
  <si>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</si>
  <si>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</si>
  <si>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</si>
  <si>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</si>
  <si>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</si>
  <si>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</si>
  <si>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</si>
  <si>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</si>
  <si>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</si>
  <si>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</si>
  <si>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</si>
  <si>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</si>
  <si>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</si>
  <si>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</si>
  <si>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</si>
  <si>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</si>
  <si>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</si>
  <si>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</si>
  <si>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</si>
  <si>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</si>
  <si>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</si>
  <si>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</si>
  <si>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</si>
  <si>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</si>
  <si>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</si>
  <si>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</si>
  <si>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</si>
  <si>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</si>
  <si>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</si>
  <si>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</si>
  <si>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</si>
  <si>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</si>
  <si>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</si>
  <si>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</si>
  <si>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</si>
  <si>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</si>
  <si>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</si>
  <si>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</si>
  <si>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</si>
  <si>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</si>
  <si>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</si>
  <si>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</si>
  <si>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</si>
  <si>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</si>
  <si>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</si>
  <si>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</si>
  <si>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</si>
  <si>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</si>
  <si>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</si>
  <si>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</si>
  <si>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</si>
  <si>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</si>
  <si>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</si>
  <si>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</si>
  <si>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</si>
  <si>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</si>
  <si>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</si>
  <si>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</si>
  <si>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</si>
  <si>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</si>
  <si>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</si>
  <si>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</si>
  <si>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</si>
  <si>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</si>
  <si>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</si>
  <si>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</si>
  <si>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</si>
  <si>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</si>
  <si>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</si>
  <si>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</si>
  <si>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</si>
  <si>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</si>
  <si>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</si>
  <si>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</si>
  <si>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</si>
  <si>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</si>
  <si>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</si>
  <si>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</si>
  <si>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</si>
  <si>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</si>
  <si>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</si>
  <si>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</si>
  <si>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</si>
  <si>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</si>
  <si>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</si>
  <si>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</si>
  <si>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</si>
  <si>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</si>
  <si>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</si>
  <si>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</si>
  <si>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</si>
  <si>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</si>
  <si>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</si>
  <si>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</si>
  <si>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</si>
  <si>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</si>
  <si>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</si>
  <si>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</si>
  <si>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</si>
  <si>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</si>
  <si>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</si>
  <si>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</si>
  <si>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</si>
  <si>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</si>
  <si>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</si>
  <si>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</si>
  <si>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</si>
  <si>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</si>
  <si>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</si>
  <si>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</si>
  <si>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</si>
  <si>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</si>
  <si>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</si>
  <si>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</si>
  <si>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</si>
  <si>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</si>
  <si>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</si>
  <si>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</si>
  <si>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</si>
  <si>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</si>
  <si>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</si>
  <si>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</si>
  <si>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</si>
  <si>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</si>
  <si>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</si>
  <si>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</si>
  <si>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</si>
  <si>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</si>
  <si>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</si>
  <si>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</si>
  <si>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</si>
  <si>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</si>
  <si>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</si>
  <si>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</si>
  <si>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</si>
  <si>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</si>
  <si>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</si>
  <si>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</si>
  <si>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</si>
  <si>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</si>
  <si>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</si>
  <si>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</si>
  <si>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</si>
  <si>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</si>
  <si>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</si>
  <si>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</si>
  <si>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</si>
  <si>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</si>
  <si>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</si>
  <si>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</si>
  <si>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</si>
  <si>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</si>
  <si>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</si>
  <si>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</si>
  <si>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</si>
  <si>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</si>
  <si>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</si>
  <si>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</si>
  <si>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</si>
  <si>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</si>
  <si>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</si>
  <si>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</si>
  <si>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</si>
  <si>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</si>
  <si>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</si>
  <si>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</si>
  <si>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</si>
  <si>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</si>
  <si>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</si>
  <si>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</si>
  <si>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</si>
  <si>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</si>
  <si>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</si>
  <si>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</si>
  <si>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</si>
  <si>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</si>
  <si>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</si>
  <si>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</si>
  <si>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</si>
  <si>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</si>
  <si>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</si>
  <si>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</si>
  <si>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</si>
  <si>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</si>
  <si>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</si>
  <si>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</si>
  <si>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</si>
  <si>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</si>
  <si>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</si>
  <si>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</si>
  <si>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</si>
  <si>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</si>
  <si>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</si>
  <si>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</si>
  <si>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</si>
  <si>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</si>
  <si>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</si>
  <si>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</si>
  <si>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</si>
  <si>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</si>
  <si>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</si>
  <si>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</si>
  <si>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</si>
  <si>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</si>
  <si>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</si>
  <si>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</si>
  <si>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</si>
  <si>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</si>
  <si>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</si>
  <si>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</si>
  <si>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</si>
  <si>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</si>
  <si>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</si>
  <si>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</si>
  <si>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</si>
  <si>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</si>
  <si>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</si>
  <si>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</si>
  <si>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</si>
  <si>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</si>
  <si>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</si>
  <si>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</si>
  <si>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</si>
  <si>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</si>
  <si>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</si>
  <si>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</si>
  <si>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</si>
  <si>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</si>
  <si>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</si>
  <si>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</si>
  <si>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</si>
  <si>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</si>
  <si>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</si>
  <si>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</si>
  <si>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</si>
  <si>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</si>
  <si>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</si>
  <si>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</si>
  <si>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</si>
  <si>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</si>
  <si>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</si>
  <si>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</si>
  <si>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</si>
  <si>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</si>
  <si>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</si>
  <si>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</si>
  <si>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</si>
  <si>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</si>
  <si>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</si>
  <si>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</si>
  <si>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</si>
  <si>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</si>
  <si>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</si>
  <si>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</si>
  <si>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</si>
  <si>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</si>
  <si>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</si>
  <si>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</si>
  <si>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</si>
  <si>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</si>
  <si>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</si>
  <si>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</si>
  <si>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</si>
  <si>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</si>
  <si>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</si>
  <si>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</si>
  <si>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</si>
  <si>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</si>
  <si>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</si>
  <si>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</si>
  <si>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</si>
  <si>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</si>
  <si>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</si>
  <si>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</si>
  <si>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</si>
  <si>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</si>
  <si>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</si>
  <si>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</si>
  <si>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</si>
  <si>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</si>
  <si>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</si>
  <si>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</si>
  <si>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</si>
  <si>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</si>
  <si>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</si>
  <si>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</si>
  <si>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</si>
  <si>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</si>
  <si>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</si>
  <si>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</si>
  <si>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</si>
  <si>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</si>
  <si>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</si>
  <si>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</si>
  <si>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</si>
  <si>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</si>
  <si>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</si>
  <si>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</si>
  <si>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</si>
  <si>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</si>
  <si>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</si>
  <si>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</si>
  <si>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</si>
  <si>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</si>
  <si>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</si>
  <si>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</si>
  <si>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</si>
  <si>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</si>
  <si>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</si>
  <si>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</si>
  <si>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</si>
  <si>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</si>
  <si>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</si>
  <si>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</si>
  <si>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</si>
  <si>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</si>
  <si>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</si>
  <si>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</si>
  <si>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</si>
  <si>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</si>
  <si>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</si>
  <si>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</si>
  <si>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</si>
  <si>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</si>
  <si>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</si>
  <si>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</si>
  <si>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</si>
  <si>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</si>
  <si>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</si>
  <si>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</si>
  <si>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</si>
  <si>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</si>
  <si>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</si>
  <si>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</si>
  <si>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</si>
  <si>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</si>
  <si>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</si>
  <si>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</si>
  <si>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</si>
  <si>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</si>
  <si>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</si>
  <si>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</si>
  <si>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</si>
  <si>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</si>
  <si>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</si>
  <si>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</si>
  <si>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</si>
  <si>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</si>
  <si>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</si>
  <si>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</si>
  <si>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</si>
  <si>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</si>
  <si>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</si>
  <si>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</si>
  <si>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</si>
  <si>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</si>
  <si>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</si>
  <si>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</si>
  <si>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</si>
  <si>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</si>
  <si>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</si>
  <si>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</si>
  <si>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</si>
  <si>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</si>
  <si>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</si>
  <si>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</si>
  <si>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</si>
  <si>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</si>
  <si>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</si>
  <si>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</si>
  <si>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</si>
  <si>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</si>
  <si>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</si>
  <si>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</si>
  <si>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</si>
  <si>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</si>
  <si>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</si>
  <si>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</si>
  <si>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</si>
  <si>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</si>
  <si>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</si>
  <si>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</si>
  <si>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</si>
  <si>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</si>
  <si>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</si>
  <si>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</si>
  <si>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</si>
  <si>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</si>
  <si>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</si>
  <si>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</si>
  <si>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</si>
  <si>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</si>
  <si>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</si>
  <si>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</si>
  <si>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</si>
  <si>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</si>
  <si>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</si>
  <si>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</si>
  <si>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</si>
  <si>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</si>
  <si>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</si>
  <si>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</si>
  <si>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</si>
  <si>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</si>
  <si>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</si>
  <si>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</si>
  <si>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</si>
  <si>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</si>
  <si>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</si>
  <si>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</si>
  <si>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</si>
  <si>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</si>
  <si>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</si>
  <si>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</si>
  <si>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</si>
  <si>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</si>
  <si>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</si>
  <si>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</si>
  <si>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</si>
  <si>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</si>
  <si>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</si>
  <si>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</si>
  <si>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</si>
  <si>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</si>
  <si>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</si>
  <si>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</si>
  <si>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</si>
  <si>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</si>
  <si>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</si>
  <si>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</si>
  <si>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</si>
  <si>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</si>
  <si>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</si>
  <si>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</si>
  <si>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</si>
  <si>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</si>
  <si>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</si>
  <si>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</si>
  <si>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</si>
  <si>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</si>
  <si>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</si>
  <si>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</si>
  <si>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</si>
  <si>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</si>
  <si>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</si>
  <si>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</si>
  <si>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</si>
  <si>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</si>
  <si>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</si>
  <si>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</si>
  <si>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</si>
  <si>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</si>
  <si>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</si>
  <si>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</si>
  <si>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</si>
  <si>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</si>
  <si>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</si>
  <si>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</si>
  <si>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</si>
  <si>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</si>
  <si>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</si>
  <si>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</si>
  <si>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</si>
  <si>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</si>
  <si>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</si>
  <si>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</si>
  <si>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</si>
  <si>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</si>
  <si>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</si>
  <si>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</si>
  <si>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</si>
  <si>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</si>
  <si>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</si>
  <si>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</si>
  <si>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</si>
  <si>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</si>
  <si>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</si>
  <si>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</si>
  <si>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</si>
  <si>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</si>
  <si>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</si>
  <si>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</si>
  <si>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</si>
  <si>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</si>
  <si>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</si>
  <si>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</si>
  <si>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</si>
  <si>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</si>
  <si>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</si>
  <si>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</si>
  <si>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</si>
  <si>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</si>
  <si>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</si>
  <si>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</si>
  <si>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</si>
  <si>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</si>
  <si>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</si>
  <si>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</si>
  <si>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</si>
  <si>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</si>
  <si>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</si>
  <si>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</si>
  <si>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</si>
  <si>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</si>
  <si>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</si>
  <si>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</si>
  <si>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</si>
  <si>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</si>
  <si>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</si>
  <si>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</si>
  <si>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</si>
  <si>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</si>
  <si>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</si>
  <si>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</si>
  <si>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</si>
  <si>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</si>
  <si>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</si>
  <si>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</si>
  <si>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</si>
  <si>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</si>
  <si>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</si>
  <si>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</si>
  <si>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</si>
  <si>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</si>
  <si>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</si>
  <si>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</si>
  <si>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</si>
  <si>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</si>
  <si>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</si>
  <si>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</si>
  <si>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</si>
  <si>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</si>
  <si>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</si>
  <si>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</si>
  <si>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</si>
  <si>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</si>
  <si>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</si>
  <si>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</si>
  <si>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</si>
  <si>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</si>
  <si>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</si>
  <si>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</si>
  <si>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</si>
  <si>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</si>
  <si>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</si>
  <si>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</si>
  <si>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</si>
  <si>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</si>
  <si>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</si>
  <si>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</si>
  <si>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</si>
  <si>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</si>
  <si>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</si>
  <si>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</si>
  <si>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</si>
  <si>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</si>
  <si>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</si>
  <si>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</si>
  <si>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</si>
  <si>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</si>
  <si>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</si>
  <si>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</si>
  <si>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</si>
  <si>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</si>
  <si>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</si>
  <si>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</si>
  <si>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</si>
  <si>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</si>
  <si>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</si>
  <si>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</si>
  <si>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</si>
  <si>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</si>
  <si>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</si>
  <si>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</si>
  <si>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</si>
  <si>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</si>
  <si>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</si>
  <si>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</si>
  <si>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</si>
  <si>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</si>
  <si>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</si>
  <si>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</si>
  <si>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</si>
  <si>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</si>
  <si>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</si>
  <si>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</si>
  <si>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</si>
  <si>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</si>
  <si>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</si>
  <si>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</si>
  <si>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</si>
  <si>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</si>
  <si>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</si>
  <si>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</si>
  <si>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</si>
  <si>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</si>
  <si>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</si>
  <si>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</si>
  <si>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</si>
  <si>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</si>
  <si>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</si>
  <si>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</si>
  <si>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</si>
  <si>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</si>
  <si>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</si>
  <si>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</si>
  <si>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</si>
  <si>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</si>
  <si>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</si>
  <si>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</si>
  <si>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</si>
  <si>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</si>
  <si>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</si>
  <si>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</si>
  <si>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</si>
  <si>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</si>
  <si>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</si>
  <si>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</si>
  <si>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</si>
  <si>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</si>
  <si>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</si>
  <si>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</si>
  <si>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</si>
  <si>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</si>
  <si>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</si>
  <si>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</si>
  <si>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</si>
  <si>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</si>
  <si>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</si>
  <si>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</si>
  <si>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</si>
  <si>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</si>
  <si>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</si>
  <si>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</si>
  <si>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</si>
  <si>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</si>
  <si>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</si>
  <si>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</si>
  <si>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</si>
  <si>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</si>
  <si>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</si>
  <si>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</si>
  <si>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</si>
  <si>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</si>
  <si>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</si>
  <si>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</si>
  <si>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</si>
  <si>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</si>
  <si>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</si>
  <si>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</si>
  <si>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</si>
  <si>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</si>
  <si>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</si>
  <si>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</si>
  <si>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</si>
  <si>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</si>
  <si>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</si>
  <si>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</si>
  <si>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</si>
  <si>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</si>
  <si>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</si>
  <si>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</si>
  <si>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</si>
  <si>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</si>
  <si>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</si>
  <si>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</si>
  <si>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</si>
  <si>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</si>
  <si>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</si>
  <si>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</si>
  <si>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</si>
  <si>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</si>
  <si>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</si>
  <si>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</si>
  <si>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</si>
  <si>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</si>
  <si>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</si>
  <si>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</si>
  <si>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</si>
  <si>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</si>
  <si>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</si>
  <si>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</si>
  <si>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</si>
  <si>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</si>
  <si>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</si>
  <si>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</si>
  <si>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</si>
  <si>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</si>
  <si>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</si>
  <si>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</si>
  <si>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</si>
  <si>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</si>
  <si>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</si>
  <si>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</si>
  <si>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</si>
  <si>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</si>
  <si>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</si>
  <si>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</si>
  <si>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</si>
  <si>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</si>
  <si>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</si>
  <si>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</si>
  <si>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</si>
  <si>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</si>
  <si>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</si>
  <si>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</si>
  <si>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</si>
  <si>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</si>
  <si>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</si>
  <si>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</si>
  <si>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</si>
  <si>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</si>
  <si>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</si>
  <si>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</si>
  <si>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</si>
  <si>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</si>
  <si>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</si>
  <si>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</si>
  <si>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</si>
  <si>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</si>
  <si>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</si>
  <si>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</si>
  <si>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</si>
  <si>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</si>
  <si>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</si>
  <si>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</si>
  <si>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</si>
  <si>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</si>
  <si>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</si>
  <si>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</si>
  <si>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</si>
  <si>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</si>
  <si>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</si>
  <si>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</si>
  <si>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</si>
  <si>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</si>
  <si>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</si>
  <si>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</si>
  <si>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</si>
  <si>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</si>
  <si>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</si>
  <si>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</si>
  <si>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</si>
  <si>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</si>
  <si>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</si>
  <si>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</si>
  <si>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</si>
  <si>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</si>
  <si>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</si>
  <si>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</si>
  <si>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</si>
  <si>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</si>
  <si>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</si>
  <si>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</si>
  <si>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</si>
  <si>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</si>
  <si>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</si>
  <si>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</si>
  <si>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</si>
  <si>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</si>
  <si>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</si>
  <si>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</si>
  <si>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</si>
  <si>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</si>
  <si>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</si>
  <si>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</si>
  <si>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</si>
  <si>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</si>
  <si>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</si>
  <si>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</si>
  <si>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</si>
  <si>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</si>
  <si>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</si>
  <si>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</si>
  <si>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</si>
  <si>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</si>
  <si>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</si>
  <si>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</si>
  <si>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</si>
  <si>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</si>
  <si>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</si>
  <si>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</si>
  <si>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</si>
  <si>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</si>
  <si>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</si>
  <si>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</si>
  <si>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</si>
  <si>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</si>
  <si>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</si>
  <si>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</si>
  <si>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</si>
  <si>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</si>
  <si>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</si>
  <si>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</si>
  <si>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</si>
  <si>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</si>
  <si>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</si>
  <si>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</si>
  <si>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</si>
  <si>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</si>
  <si>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</si>
  <si>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</si>
  <si>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</si>
  <si>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</si>
  <si>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</si>
  <si>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</si>
  <si>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</si>
  <si>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</si>
  <si>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</si>
  <si>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</si>
  <si>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</si>
  <si>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</si>
  <si>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</si>
  <si>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</si>
  <si>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</si>
  <si>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</si>
  <si>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</si>
  <si>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</si>
  <si>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</si>
  <si>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</si>
  <si>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</si>
  <si>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</si>
  <si>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</si>
  <si>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</si>
  <si>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</si>
  <si>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</si>
  <si>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</si>
  <si>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</si>
  <si>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</si>
  <si>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</si>
  <si>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</si>
  <si>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</si>
  <si>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</si>
  <si>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</si>
  <si>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</si>
  <si>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</si>
  <si>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</si>
  <si>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</si>
  <si>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</si>
  <si>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</si>
  <si>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</si>
  <si>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</si>
  <si>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</si>
  <si>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</si>
  <si>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</si>
  <si>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</si>
  <si>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</si>
  <si>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</si>
  <si>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</si>
  <si>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</si>
  <si>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</si>
  <si>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</si>
  <si>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</si>
  <si>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</si>
  <si>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</si>
  <si>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</si>
  <si>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</si>
  <si>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</si>
  <si>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</si>
  <si>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</si>
  <si>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</si>
  <si>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</si>
  <si>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</si>
  <si>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</si>
  <si>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</si>
  <si>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</si>
  <si>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</si>
  <si>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</si>
  <si>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</si>
  <si>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</si>
  <si>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</si>
  <si>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</si>
  <si>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</si>
  <si>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</si>
  <si>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</si>
  <si>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</si>
  <si>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</si>
  <si>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</si>
  <si>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</si>
  <si>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</si>
  <si>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</si>
  <si>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</si>
  <si>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</si>
  <si>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</si>
  <si>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</si>
  <si>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</si>
  <si>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</si>
  <si>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</si>
  <si>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</si>
  <si>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</si>
  <si>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</si>
  <si>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</si>
  <si>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</si>
  <si>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</si>
  <si>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</si>
  <si>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</si>
  <si>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</si>
  <si>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</si>
  <si>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</si>
  <si>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</si>
  <si>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</si>
  <si>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</si>
  <si>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</si>
  <si>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</si>
  <si>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</si>
  <si>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</si>
  <si>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</si>
  <si>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</si>
  <si>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</si>
  <si>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</si>
  <si>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</si>
  <si>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</si>
  <si>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</si>
  <si>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</si>
  <si>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</si>
  <si>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</si>
  <si>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</si>
  <si>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</si>
  <si>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</si>
  <si>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</si>
  <si>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</si>
  <si>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</si>
  <si>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</si>
  <si>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</si>
  <si>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</si>
  <si>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</si>
  <si>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</si>
  <si>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</si>
  <si>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</si>
  <si>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</si>
  <si>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</si>
  <si>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</si>
  <si>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</si>
  <si>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</si>
  <si>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</si>
  <si>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</si>
  <si>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</si>
  <si>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</si>
  <si>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</si>
  <si>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</si>
  <si>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</si>
  <si>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</si>
  <si>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</si>
  <si>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</si>
  <si>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</si>
  <si>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</si>
  <si>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</si>
  <si>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</si>
  <si>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</si>
  <si>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</si>
  <si>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</si>
  <si>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</si>
  <si>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</si>
  <si>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</si>
  <si>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</si>
  <si>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</si>
  <si>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</si>
  <si>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</si>
  <si>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</si>
  <si>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</si>
  <si>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</si>
  <si>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</si>
  <si>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</si>
  <si>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</si>
  <si>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</si>
  <si>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</si>
  <si>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</si>
  <si>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</si>
  <si>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</si>
  <si>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</si>
  <si>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</si>
  <si>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</si>
  <si>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</si>
  <si>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</si>
  <si>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</si>
  <si>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</si>
  <si>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</si>
  <si>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</si>
  <si>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</si>
  <si>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</si>
  <si>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</si>
  <si>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</si>
  <si>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</si>
  <si>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</si>
  <si>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</si>
  <si>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</si>
  <si>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</si>
  <si>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</si>
  <si>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</si>
  <si>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</si>
  <si>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</si>
  <si>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</si>
  <si>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</si>
  <si>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</si>
  <si>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</si>
  <si>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</si>
  <si>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</si>
  <si>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</si>
  <si>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</si>
  <si>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</si>
  <si>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</si>
  <si>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</si>
  <si>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</si>
  <si>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</si>
  <si>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</si>
  <si>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</si>
  <si>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</si>
  <si>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</si>
  <si>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</si>
  <si>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</si>
  <si>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</si>
  <si>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</si>
  <si>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</si>
  <si>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</si>
  <si>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</si>
  <si>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</si>
  <si>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</si>
  <si>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</si>
  <si>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</si>
  <si>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</si>
  <si>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</si>
  <si>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</si>
  <si>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</si>
  <si>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</si>
  <si>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</si>
  <si>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</si>
  <si>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</si>
  <si>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</si>
  <si>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</si>
  <si>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</si>
  <si>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</si>
  <si>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</si>
  <si>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</si>
  <si>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</si>
  <si>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</si>
  <si>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</si>
  <si>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</si>
  <si>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</si>
  <si>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</si>
  <si>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</si>
  <si>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</si>
  <si>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</si>
  <si>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</si>
  <si>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</si>
  <si>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</si>
  <si>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</si>
  <si>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</si>
  <si>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</si>
  <si>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</si>
  <si>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</si>
  <si>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</si>
  <si>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</si>
  <si>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</si>
  <si>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</si>
  <si>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</si>
  <si>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</si>
  <si>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</si>
  <si>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</si>
  <si>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</si>
  <si>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</si>
  <si>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</si>
  <si>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</si>
  <si>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</si>
  <si>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</si>
  <si>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</si>
  <si>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</si>
  <si>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</si>
  <si>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</si>
  <si>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</si>
  <si>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</si>
  <si>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</si>
  <si>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</si>
  <si>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</si>
  <si>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</si>
  <si>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</si>
  <si>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</si>
  <si>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</si>
  <si>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</si>
  <si>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</si>
  <si>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</si>
  <si>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</si>
  <si>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</si>
  <si>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</si>
  <si>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</si>
  <si>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</si>
  <si>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</si>
  <si>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</si>
  <si>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</si>
  <si>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</si>
  <si>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</si>
  <si>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</si>
  <si>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</si>
  <si>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</si>
  <si>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</si>
  <si>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</si>
  <si>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</si>
  <si>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</si>
  <si>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</si>
  <si>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</si>
  <si>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</si>
  <si>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</si>
  <si>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</si>
  <si>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</si>
  <si>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</si>
  <si>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</si>
  <si>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</si>
  <si>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</si>
  <si>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</si>
  <si>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</si>
  <si>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</si>
  <si>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</si>
  <si>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</si>
  <si>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</si>
  <si>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</si>
  <si>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</si>
  <si>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</si>
  <si>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</si>
  <si>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</si>
  <si>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</si>
  <si>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</si>
  <si>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</si>
  <si>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</si>
  <si>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</si>
  <si>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</si>
  <si>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</si>
  <si>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</si>
  <si>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</si>
  <si>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</si>
  <si>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</si>
  <si>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</si>
  <si>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</si>
  <si>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</si>
  <si>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</si>
  <si>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</si>
  <si>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</si>
  <si>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</si>
  <si>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</si>
  <si>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</si>
  <si>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</si>
  <si>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</si>
  <si>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</si>
  <si>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</si>
  <si>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</si>
  <si>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</si>
  <si>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</si>
  <si>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</si>
  <si>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</si>
  <si>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</si>
  <si>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</si>
  <si>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</si>
  <si>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</si>
  <si>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</si>
  <si>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</si>
  <si>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</si>
  <si>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</si>
  <si>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</si>
  <si>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</si>
  <si>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</si>
  <si>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</si>
  <si>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</si>
  <si>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</si>
  <si>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</si>
  <si>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</si>
  <si>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</si>
  <si>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</si>
  <si>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</si>
  <si>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</si>
  <si>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</si>
  <si>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</si>
  <si>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</si>
  <si>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</si>
  <si>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</si>
  <si>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</si>
  <si>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</si>
  <si>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</si>
  <si>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</si>
  <si>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</si>
  <si>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</si>
  <si>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</si>
  <si>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</si>
  <si>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</si>
  <si>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</si>
  <si>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</si>
  <si>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</si>
  <si>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</si>
  <si>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</si>
  <si>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</si>
  <si>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</si>
  <si>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</si>
  <si>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</si>
  <si>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</si>
  <si>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</si>
  <si>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</si>
  <si>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</si>
  <si>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</si>
  <si>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</si>
  <si>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</si>
  <si>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</si>
  <si>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</si>
  <si>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</si>
  <si>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</si>
  <si>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</si>
  <si>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</si>
  <si>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</si>
  <si>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</si>
  <si>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</si>
  <si>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</si>
  <si>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</si>
  <si>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</si>
  <si>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</si>
  <si>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</si>
  <si>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</si>
  <si>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</si>
  <si>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</si>
  <si>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</si>
  <si>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</si>
  <si>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</si>
  <si>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</si>
  <si>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</si>
  <si>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</si>
  <si>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</si>
  <si>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</si>
  <si>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</si>
  <si>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</si>
  <si>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</si>
  <si>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</si>
  <si>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</si>
  <si>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</si>
  <si>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</si>
  <si>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</si>
  <si>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</si>
  <si>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</si>
  <si>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</si>
  <si>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</si>
  <si>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</si>
  <si>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</si>
  <si>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</si>
  <si>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</si>
  <si>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</si>
  <si>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</si>
  <si>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</si>
  <si>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</si>
  <si>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</si>
  <si>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</si>
  <si>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</si>
  <si>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</si>
  <si>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</si>
  <si>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</si>
  <si>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</si>
  <si>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</si>
  <si>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</si>
  <si>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</si>
  <si>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</si>
  <si>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</si>
  <si>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</si>
  <si>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</si>
  <si>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</si>
  <si>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</si>
  <si>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</si>
  <si>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</si>
  <si>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</si>
  <si>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</si>
  <si>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</si>
  <si>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</si>
  <si>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</si>
  <si>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</si>
  <si>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</si>
  <si>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</si>
  <si>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</si>
  <si>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</si>
  <si>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</si>
  <si>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</si>
  <si>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</si>
  <si>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</si>
  <si>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</si>
  <si>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</si>
  <si>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</si>
  <si>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</si>
  <si>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</si>
  <si>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</si>
  <si>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</si>
  <si>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</si>
  <si>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</si>
  <si>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</si>
  <si>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</si>
  <si>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</si>
  <si>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</si>
  <si>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</si>
  <si>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</si>
  <si>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</si>
  <si>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</si>
  <si>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</si>
  <si>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</si>
  <si>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</si>
  <si>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</si>
  <si>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</si>
  <si>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</si>
  <si>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</si>
  <si>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</si>
  <si>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</si>
  <si>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</si>
  <si>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</si>
  <si>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</si>
  <si>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</si>
  <si>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</si>
  <si>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</si>
  <si>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</si>
  <si>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</si>
  <si>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</si>
  <si>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</si>
  <si>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</si>
  <si>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</si>
  <si>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</si>
  <si>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</si>
  <si>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</si>
  <si>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</si>
  <si>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</si>
  <si>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</si>
  <si>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</si>
  <si>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</si>
  <si>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</si>
  <si>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</si>
  <si>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</si>
  <si>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</si>
  <si>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</si>
  <si>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</si>
  <si>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</si>
  <si>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</si>
  <si>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</si>
  <si>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</si>
  <si>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</si>
  <si>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</si>
  <si>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</si>
  <si>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</si>
  <si>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</si>
  <si>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</si>
  <si>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</si>
  <si>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</si>
  <si>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</si>
  <si>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</si>
  <si>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</si>
  <si>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</si>
  <si>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</si>
  <si>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</si>
  <si>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</si>
  <si>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</si>
  <si>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</si>
  <si>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</si>
  <si>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</si>
  <si>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</si>
  <si>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</si>
  <si>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</si>
  <si>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</si>
  <si>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</si>
  <si>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</si>
  <si>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</si>
  <si>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</si>
  <si>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</si>
  <si>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</si>
  <si>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</si>
  <si>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</si>
  <si>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</si>
  <si>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</si>
  <si>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</si>
  <si>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</si>
  <si>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</si>
  <si>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</si>
  <si>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</si>
  <si>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</si>
  <si>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</si>
  <si>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</si>
  <si>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</si>
  <si>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</si>
  <si>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</si>
  <si>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</si>
  <si>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</si>
  <si>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</si>
  <si>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</si>
  <si>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</si>
  <si>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</si>
  <si>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</si>
  <si>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</si>
  <si>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</si>
  <si>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</si>
  <si>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</si>
  <si>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</si>
  <si>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</si>
  <si>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</si>
  <si>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</si>
  <si>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</si>
  <si>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</si>
  <si>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</si>
  <si>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</si>
  <si>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</si>
  <si>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</si>
  <si>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</si>
  <si>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</si>
  <si>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</si>
  <si>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</si>
  <si>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</si>
  <si>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</si>
  <si>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</si>
  <si>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</si>
  <si>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</si>
  <si>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</si>
  <si>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</si>
  <si>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</si>
  <si>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</si>
  <si>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</si>
  <si>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</si>
  <si>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</si>
  <si>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</si>
  <si>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</si>
  <si>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</si>
  <si>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</si>
  <si>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</si>
  <si>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</si>
  <si>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</si>
  <si>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</si>
  <si>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</si>
  <si>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</si>
  <si>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</si>
  <si>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</si>
  <si>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</si>
  <si>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</si>
  <si>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</si>
  <si>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</si>
  <si>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</si>
  <si>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</si>
  <si>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</si>
  <si>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</si>
  <si>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</si>
  <si>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</si>
  <si>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</si>
  <si>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</si>
  <si>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</si>
  <si>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</si>
  <si>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</si>
  <si>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</si>
  <si>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</si>
  <si>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</si>
  <si>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</si>
  <si>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</si>
  <si>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</si>
  <si>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</si>
  <si>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</si>
  <si>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</si>
  <si>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</si>
  <si>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</si>
  <si>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</si>
  <si>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</si>
  <si>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</si>
  <si>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</si>
  <si>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</si>
  <si>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</si>
  <si>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</si>
  <si>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</si>
  <si>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</si>
  <si>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</si>
  <si>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</si>
  <si>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</si>
  <si>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</si>
  <si>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</si>
  <si>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</si>
  <si>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</si>
  <si>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</si>
  <si>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</si>
  <si>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</si>
  <si>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</si>
  <si>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</si>
  <si>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</si>
  <si>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</si>
  <si>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</si>
  <si>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</si>
  <si>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</si>
  <si>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</si>
  <si>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</si>
  <si>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</si>
  <si>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</si>
  <si>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</si>
  <si>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</si>
  <si>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</si>
  <si>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</si>
  <si>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</si>
  <si>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</si>
  <si>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</si>
  <si>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</si>
  <si>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</si>
  <si>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</si>
  <si>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</si>
  <si>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</si>
  <si>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</si>
  <si>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</si>
  <si>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</si>
  <si>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</si>
  <si>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</si>
  <si>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</si>
  <si>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</si>
  <si>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</si>
  <si>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</si>
  <si>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</si>
  <si>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</si>
  <si>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</si>
  <si>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</si>
  <si>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</si>
  <si>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</si>
  <si>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</si>
  <si>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</si>
  <si>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</si>
  <si>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</si>
  <si>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</si>
  <si>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</si>
  <si>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</si>
  <si>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</si>
  <si>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</si>
  <si>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</si>
  <si>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</si>
  <si>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</si>
  <si>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</si>
  <si>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</si>
  <si>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</si>
  <si>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</si>
  <si>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</si>
  <si>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</si>
  <si>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</si>
  <si>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</si>
  <si>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</si>
  <si>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</si>
  <si>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</si>
  <si>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</si>
  <si>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</si>
  <si>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</si>
  <si>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</si>
  <si>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</si>
  <si>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</si>
  <si>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</si>
  <si>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</si>
  <si>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</si>
  <si>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</si>
  <si>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</si>
  <si>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</si>
  <si>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</si>
  <si>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</si>
  <si>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</si>
  <si>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</si>
  <si>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</si>
  <si>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</si>
  <si>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</si>
  <si>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</si>
  <si>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</si>
  <si>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</si>
  <si>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</si>
  <si>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</si>
  <si>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</si>
  <si>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</si>
  <si>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</si>
  <si>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</si>
  <si>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</si>
  <si>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</si>
  <si>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</si>
  <si>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</si>
  <si>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</si>
  <si>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</si>
  <si>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</si>
  <si>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</si>
  <si>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</si>
  <si>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</si>
  <si>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</si>
  <si>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</si>
  <si>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</si>
  <si>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</si>
  <si>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</si>
  <si>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</si>
  <si>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</si>
  <si>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</si>
  <si>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</si>
  <si>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</si>
  <si>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</si>
  <si>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</si>
  <si>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</si>
  <si>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</si>
  <si>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</si>
  <si>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</si>
  <si>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</si>
  <si>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</si>
  <si>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</si>
  <si>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</si>
  <si>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</si>
  <si>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</si>
  <si>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</si>
  <si>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</si>
  <si>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</si>
  <si>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</si>
  <si>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</si>
  <si>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</si>
  <si>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</si>
  <si>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</si>
  <si>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</si>
  <si>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</si>
  <si>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</si>
  <si>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</si>
  <si>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</si>
  <si>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</si>
  <si>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</si>
  <si>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</si>
  <si>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</si>
  <si>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</si>
  <si>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</si>
  <si>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</si>
  <si>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</si>
  <si>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</si>
  <si>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</si>
  <si>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</si>
  <si>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</si>
  <si>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</si>
  <si>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</si>
  <si>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</si>
  <si>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</si>
  <si>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</si>
  <si>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</si>
  <si>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</si>
  <si>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</si>
  <si>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</si>
  <si>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</si>
  <si>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</si>
  <si>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</si>
  <si>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</si>
  <si>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</si>
  <si>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</si>
  <si>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</si>
  <si>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</si>
  <si>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</si>
  <si>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</si>
  <si>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</si>
  <si>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</si>
  <si>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</si>
  <si>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</si>
  <si>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</si>
  <si>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</si>
  <si>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</si>
  <si>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</si>
  <si>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</si>
  <si>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</si>
  <si>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</si>
  <si>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</si>
  <si>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</si>
  <si>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</si>
  <si>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</si>
  <si>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</si>
  <si>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</si>
  <si>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</si>
  <si>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</si>
  <si>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</si>
  <si>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</si>
  <si>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</si>
  <si>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</si>
  <si>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</si>
  <si>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</si>
  <si>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</si>
  <si>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</si>
  <si>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</si>
  <si>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</si>
  <si>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</si>
  <si>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</si>
  <si>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</si>
  <si>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</si>
  <si>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</si>
  <si>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</si>
  <si>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</si>
  <si>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</si>
  <si>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</si>
  <si>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</si>
  <si>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</si>
  <si>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</si>
  <si>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</si>
  <si>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</si>
  <si>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</si>
  <si>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</si>
  <si>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</si>
  <si>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</si>
  <si>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</si>
  <si>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</si>
  <si>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</si>
  <si>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</si>
  <si>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</si>
  <si>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</si>
  <si>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</si>
  <si>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</si>
  <si>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</si>
  <si>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</si>
  <si>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</si>
  <si>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</si>
  <si>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</si>
  <si>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</si>
  <si>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</si>
  <si>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</si>
  <si>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</si>
  <si>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</si>
  <si>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</si>
  <si>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</si>
  <si>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</si>
  <si>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</si>
  <si>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</si>
  <si>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</si>
  <si>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</si>
  <si>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</si>
  <si>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</si>
  <si>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</si>
  <si>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</si>
  <si>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</si>
  <si>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</si>
  <si>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</si>
  <si>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</si>
  <si>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</si>
  <si>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</si>
  <si>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</si>
  <si>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</si>
  <si>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</si>
  <si>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</si>
  <si>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</si>
  <si>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</si>
  <si>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</si>
  <si>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</si>
  <si>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</si>
  <si>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</si>
  <si>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</si>
  <si>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</si>
  <si>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</si>
  <si>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</si>
  <si>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</si>
  <si>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</si>
  <si>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</si>
  <si>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</si>
  <si>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</si>
  <si>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</si>
  <si>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</si>
  <si>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</si>
  <si>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</si>
  <si>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</si>
  <si>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</si>
  <si>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</si>
  <si>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</si>
  <si>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</si>
  <si>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</si>
  <si>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</si>
  <si>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</si>
  <si>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</si>
  <si>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</si>
  <si>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</si>
  <si>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</si>
  <si>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</si>
  <si>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</si>
  <si>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</si>
  <si>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</si>
  <si>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</si>
  <si>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</si>
  <si>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</si>
  <si>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</si>
  <si>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</si>
  <si>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</si>
  <si>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</si>
  <si>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</si>
  <si>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</si>
  <si>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</si>
  <si>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</si>
  <si>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</si>
  <si>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</si>
  <si>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</si>
  <si>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</si>
  <si>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</si>
  <si>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</si>
  <si>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</si>
  <si>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</si>
  <si>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</si>
  <si>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</si>
  <si>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</si>
  <si>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</si>
  <si>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</si>
  <si>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</si>
  <si>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</si>
  <si>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</si>
  <si>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</si>
  <si>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</si>
  <si>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</si>
  <si>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</si>
  <si>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</si>
  <si>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</si>
  <si>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</si>
  <si>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</si>
  <si>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</si>
  <si>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</si>
  <si>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</si>
  <si>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</si>
  <si>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</si>
  <si>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</si>
  <si>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</si>
  <si>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</si>
  <si>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</si>
  <si>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</si>
  <si>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</si>
  <si>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</si>
  <si>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</si>
  <si>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</si>
  <si>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</si>
  <si>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</si>
  <si>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</si>
  <si>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</si>
  <si>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</si>
  <si>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</si>
  <si>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</si>
  <si>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</si>
  <si>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</si>
  <si>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</si>
  <si>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</si>
  <si>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</si>
  <si>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</si>
  <si>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</si>
  <si>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</si>
  <si>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</si>
  <si>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</si>
  <si>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</si>
  <si>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</si>
  <si>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</si>
  <si>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</si>
  <si>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</si>
  <si>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</si>
  <si>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</si>
  <si>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</si>
  <si>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</si>
  <si>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</si>
  <si>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</si>
  <si>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</si>
  <si>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</si>
  <si>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</si>
  <si>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</si>
  <si>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</si>
  <si>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</si>
  <si>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</si>
  <si>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</si>
  <si>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</si>
  <si>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</si>
  <si>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</si>
  <si>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</si>
  <si>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</si>
  <si>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</si>
  <si>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</si>
  <si>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</si>
  <si>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</si>
  <si>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</si>
  <si>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</si>
  <si>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</si>
  <si>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</si>
  <si>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</si>
  <si>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</si>
  <si>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</si>
  <si>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</si>
  <si>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</si>
  <si>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</si>
  <si>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</si>
  <si>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</si>
  <si>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</si>
  <si>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</si>
  <si>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</si>
  <si>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</si>
  <si>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</si>
  <si>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</si>
  <si>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</si>
  <si>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</si>
  <si>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</si>
  <si>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</si>
  <si>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</si>
  <si>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</si>
  <si>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</si>
  <si>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</si>
  <si>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</si>
  <si>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</si>
  <si>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</si>
  <si>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</si>
  <si>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</si>
  <si>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</si>
  <si>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</si>
  <si>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</si>
  <si>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</si>
  <si>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</si>
  <si>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</si>
  <si>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</si>
  <si>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</si>
  <si>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</si>
  <si>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</si>
  <si>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</si>
  <si>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</si>
  <si>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</si>
  <si>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</si>
  <si>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</si>
  <si>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</si>
  <si>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</si>
  <si>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</si>
  <si>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</si>
  <si>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</si>
  <si>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</si>
  <si>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</si>
  <si>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</si>
  <si>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</si>
  <si>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</si>
  <si>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</si>
  <si>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</si>
  <si>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</si>
  <si>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</si>
  <si>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</si>
  <si>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</si>
  <si>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</si>
  <si>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</si>
  <si>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</si>
  <si>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</si>
  <si>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</si>
  <si>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</si>
  <si>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</si>
  <si>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</si>
  <si>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</si>
  <si>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</si>
  <si>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</si>
  <si>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</si>
  <si>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</si>
  <si>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</si>
  <si>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</si>
  <si>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</si>
  <si>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</si>
  <si>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</si>
  <si>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</si>
  <si>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</si>
  <si>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</si>
  <si>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</si>
  <si>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</si>
  <si>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</si>
  <si>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</si>
  <si>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</si>
  <si>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</si>
  <si>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</si>
  <si>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</si>
  <si>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</si>
  <si>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</si>
  <si>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</si>
  <si>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</si>
  <si>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</si>
  <si>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</si>
  <si>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</si>
  <si>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</si>
  <si>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</si>
  <si>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</si>
  <si>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</si>
  <si>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</si>
  <si>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</si>
  <si>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</si>
  <si>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</si>
  <si>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</si>
  <si>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</si>
  <si>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</si>
  <si>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</si>
  <si>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</si>
  <si>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</si>
  <si>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</si>
  <si>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</si>
  <si>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</si>
  <si>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</si>
  <si>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</si>
  <si>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</si>
  <si>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</si>
  <si>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</si>
  <si>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</si>
  <si>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</si>
  <si>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</si>
  <si>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</si>
  <si>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</si>
  <si>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</si>
  <si>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</si>
  <si>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</si>
  <si>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</si>
  <si>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</si>
  <si>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</si>
  <si>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</si>
  <si>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</si>
  <si>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</si>
  <si>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</si>
  <si>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</si>
  <si>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</si>
  <si>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</si>
  <si>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</si>
  <si>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</si>
  <si>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</si>
  <si>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</si>
  <si>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</si>
  <si>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</si>
  <si>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</si>
  <si>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</si>
  <si>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</si>
  <si>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</si>
  <si>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</si>
  <si>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</si>
  <si>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</si>
  <si>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</si>
  <si>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</si>
  <si>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</si>
  <si>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</si>
  <si>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</si>
  <si>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</si>
  <si>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</si>
  <si>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</si>
  <si>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</si>
  <si>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</si>
  <si>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</si>
  <si>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</si>
  <si>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</si>
  <si>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</si>
  <si>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</si>
  <si>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</si>
  <si>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</si>
  <si>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</si>
  <si>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</si>
  <si>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</si>
  <si>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</si>
  <si>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</si>
  <si>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</si>
  <si>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</si>
  <si>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</si>
  <si>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</si>
  <si>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</si>
  <si>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</si>
  <si>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</si>
  <si>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</si>
  <si>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</si>
  <si>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</si>
  <si>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</si>
  <si>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</si>
  <si>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</si>
  <si>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</si>
  <si>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</si>
  <si>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</si>
  <si>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</si>
  <si>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</si>
  <si>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</si>
  <si>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</si>
  <si>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</si>
  <si>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</si>
  <si>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</si>
  <si>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</si>
  <si>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</si>
  <si>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</si>
  <si>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</si>
  <si>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</si>
  <si>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</si>
  <si>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</si>
  <si>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</si>
  <si>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</si>
  <si>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</si>
  <si>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</si>
  <si>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</si>
  <si>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</si>
  <si>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</si>
  <si>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</si>
  <si>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</si>
  <si>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</si>
  <si>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</si>
  <si>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</si>
  <si>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</si>
  <si>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</si>
  <si>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</si>
  <si>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</si>
  <si>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</si>
  <si>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</si>
  <si>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</si>
  <si>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</si>
  <si>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</si>
  <si>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</si>
  <si>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</si>
  <si>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</si>
  <si>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</si>
  <si>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</si>
  <si>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</si>
  <si>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</si>
  <si>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</si>
  <si>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</si>
  <si>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</si>
  <si>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</si>
  <si>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</si>
  <si>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</si>
  <si>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</si>
  <si>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</si>
  <si>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</si>
  <si>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</si>
  <si>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</si>
  <si>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</si>
  <si>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</si>
  <si>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</si>
  <si>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</si>
  <si>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</si>
  <si>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</si>
  <si>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</si>
  <si>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</si>
  <si>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</si>
  <si>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</si>
  <si>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</si>
  <si>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</si>
  <si>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</si>
  <si>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</si>
  <si>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</si>
  <si>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</si>
  <si>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</si>
  <si>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</si>
  <si>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</si>
  <si>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</si>
  <si>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</si>
  <si>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</si>
  <si>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</si>
  <si>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</si>
  <si>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</si>
  <si>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</si>
  <si>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</si>
  <si>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</si>
  <si>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</si>
  <si>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</si>
  <si>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</si>
  <si>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</si>
  <si>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</si>
  <si>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</si>
  <si>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</si>
  <si>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</si>
  <si>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</si>
  <si>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</si>
  <si>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</si>
  <si>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</si>
  <si>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</si>
  <si>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</si>
  <si>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</si>
  <si>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</si>
  <si>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</si>
  <si>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</si>
  <si>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</si>
  <si>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</si>
  <si>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</si>
  <si>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</si>
  <si>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</si>
  <si>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</si>
  <si>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</si>
  <si>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</si>
  <si>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</si>
  <si>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</si>
  <si>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</si>
  <si>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</si>
  <si>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</si>
  <si>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</si>
  <si>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</si>
  <si>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</si>
  <si>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</si>
  <si>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</si>
  <si>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</si>
  <si>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</si>
  <si>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</si>
  <si>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</si>
  <si>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</si>
  <si>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</si>
  <si>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</si>
  <si>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</si>
  <si>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</si>
  <si>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</si>
  <si>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</si>
  <si>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</si>
  <si>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</si>
  <si>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</si>
  <si>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</si>
  <si>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</si>
  <si>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</si>
  <si>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</si>
  <si>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</si>
  <si>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</si>
  <si>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</si>
  <si>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</si>
  <si>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</si>
  <si>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</si>
  <si>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</si>
  <si>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</si>
  <si>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</si>
  <si>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</si>
  <si>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</si>
  <si>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</si>
  <si>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</si>
  <si>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</si>
  <si>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</si>
  <si>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</si>
  <si>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</si>
  <si>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</si>
  <si>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</si>
  <si>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</si>
  <si>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</si>
  <si>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</si>
  <si>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</si>
  <si>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</si>
  <si>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</si>
  <si>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</si>
  <si>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</si>
  <si>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</si>
  <si>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</si>
  <si>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</si>
  <si>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</si>
  <si>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</si>
  <si>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</si>
  <si>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</si>
  <si>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</si>
  <si>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</si>
  <si>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</si>
  <si>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</si>
  <si>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</si>
  <si>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</si>
  <si>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</si>
  <si>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</si>
  <si>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</si>
  <si>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</si>
  <si>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</si>
  <si>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</si>
  <si>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</si>
  <si>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</si>
  <si>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</si>
  <si>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</si>
  <si>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</si>
  <si>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</si>
  <si>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</si>
  <si>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</si>
  <si>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</si>
  <si>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</si>
  <si>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</si>
  <si>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</si>
  <si>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</si>
  <si>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</si>
  <si>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</si>
  <si>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</si>
  <si>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</si>
  <si>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</si>
  <si>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</si>
  <si>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</si>
  <si>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</si>
  <si>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</si>
  <si>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</si>
  <si>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</si>
  <si>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</si>
  <si>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</si>
  <si>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</si>
  <si>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</si>
  <si>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</si>
  <si>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</si>
  <si>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</si>
  <si>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</si>
  <si>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</si>
  <si>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</si>
  <si>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</si>
  <si>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</si>
  <si>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</si>
  <si>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</si>
  <si>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</si>
  <si>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</si>
  <si>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</si>
  <si>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</si>
  <si>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</si>
  <si>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</si>
  <si>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</si>
  <si>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</si>
  <si>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</si>
  <si>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</si>
  <si>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</si>
  <si>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</si>
  <si>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</si>
  <si>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</si>
  <si>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</si>
  <si>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</si>
  <si>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</si>
  <si>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</si>
  <si>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</si>
  <si>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</si>
  <si>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</si>
  <si>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</si>
  <si>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</si>
  <si>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</si>
  <si>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</si>
  <si>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</si>
  <si>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</si>
  <si>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</si>
  <si>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</si>
  <si>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</si>
  <si>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</si>
  <si>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</si>
  <si>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</si>
  <si>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</si>
  <si>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</si>
  <si>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</si>
  <si>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</si>
  <si>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</si>
  <si>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</si>
  <si>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</si>
  <si>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</si>
  <si>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</si>
  <si>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</si>
  <si>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</si>
  <si>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</si>
  <si>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</si>
  <si>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</si>
  <si>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</si>
  <si>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</si>
  <si>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</si>
  <si>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</si>
  <si>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</si>
  <si>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</si>
  <si>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</si>
  <si>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</si>
  <si>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</si>
  <si>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</si>
  <si>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</si>
  <si>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</si>
  <si>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</si>
  <si>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</si>
  <si>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</si>
  <si>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</si>
  <si>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</si>
  <si>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</si>
  <si>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</si>
  <si>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</si>
  <si>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</si>
  <si>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</si>
  <si>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</si>
  <si>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</si>
  <si>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</si>
  <si>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</si>
  <si>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</si>
  <si>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</si>
  <si>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</si>
  <si>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</si>
  <si>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</si>
  <si>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</si>
  <si>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</si>
  <si>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</si>
  <si>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</si>
  <si>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</si>
  <si>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</si>
  <si>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</si>
  <si>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</si>
  <si>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</si>
  <si>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</si>
  <si>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</si>
  <si>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</si>
  <si>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</si>
  <si>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</si>
  <si>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</si>
  <si>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</si>
  <si>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</si>
  <si>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</si>
  <si>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</si>
  <si>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</si>
  <si>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</si>
  <si>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</si>
  <si>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</si>
  <si>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</si>
  <si>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</si>
  <si>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</si>
  <si>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</si>
  <si>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</si>
  <si>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</si>
  <si>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</si>
  <si>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</si>
  <si>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</si>
  <si>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</si>
  <si>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</si>
  <si>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</si>
  <si>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</si>
  <si>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</si>
  <si>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</si>
  <si>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</si>
  <si>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</si>
  <si>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</si>
  <si>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</si>
  <si>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</si>
  <si>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</si>
  <si>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</si>
  <si>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</si>
  <si>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</si>
  <si>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</si>
  <si>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</si>
  <si>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</si>
  <si>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</si>
  <si>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</si>
  <si>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</si>
  <si>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</si>
  <si>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</si>
  <si>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</si>
  <si>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</si>
  <si>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</si>
  <si>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</si>
  <si>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</si>
  <si>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</si>
  <si>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</si>
  <si>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</si>
  <si>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</si>
  <si>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</si>
  <si>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</si>
  <si>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</si>
  <si>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</si>
  <si>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</si>
  <si>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</si>
  <si>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</si>
  <si>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</si>
  <si>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</si>
  <si>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</si>
  <si>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</si>
  <si>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</si>
  <si>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</si>
  <si>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</si>
  <si>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</si>
  <si>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</si>
  <si>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</si>
  <si>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</si>
  <si>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</si>
  <si>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</si>
  <si>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</si>
  <si>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</si>
  <si>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</si>
  <si>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</si>
  <si>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</si>
  <si>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</si>
  <si>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</si>
  <si>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</si>
  <si>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</si>
  <si>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</si>
  <si>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</si>
  <si>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</si>
  <si>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</si>
  <si>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</si>
  <si>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</si>
  <si>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</si>
  <si>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</si>
  <si>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</si>
  <si>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</si>
  <si>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</si>
  <si>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</si>
  <si>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</si>
  <si>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</si>
  <si>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</si>
  <si>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</si>
  <si>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</si>
  <si>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</si>
  <si>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</si>
  <si>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</si>
  <si>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</si>
  <si>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</si>
  <si>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</si>
  <si>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</si>
  <si>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</si>
  <si>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</si>
  <si>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</si>
  <si>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</si>
  <si>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</si>
  <si>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</si>
  <si>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</si>
  <si>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</si>
  <si>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</si>
  <si>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</si>
  <si>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</si>
  <si>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</si>
  <si>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</si>
  <si>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</si>
  <si>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</si>
  <si>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</si>
  <si>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</si>
  <si>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</si>
  <si>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</si>
  <si>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</si>
  <si>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</si>
  <si>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</si>
  <si>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</si>
  <si>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</si>
  <si>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</si>
  <si>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</si>
  <si>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</si>
  <si>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</si>
  <si>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</si>
  <si>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</si>
  <si>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</si>
  <si>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</si>
  <si>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</si>
  <si>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</si>
  <si>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</si>
  <si>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</si>
  <si>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</si>
  <si>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</si>
  <si>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</si>
  <si>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</si>
  <si>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</si>
  <si>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</si>
  <si>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</si>
  <si>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</si>
  <si>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</si>
  <si>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</si>
  <si>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</si>
  <si>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</si>
  <si>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</si>
  <si>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</si>
  <si>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</si>
  <si>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</si>
  <si>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</si>
  <si>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</si>
  <si>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</si>
  <si>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</si>
  <si>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</si>
  <si>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</si>
  <si>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</si>
  <si>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</si>
  <si>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</si>
  <si>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</si>
  <si>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</si>
  <si>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</si>
  <si>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</si>
  <si>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</si>
  <si>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</si>
  <si>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</si>
  <si>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</si>
  <si>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</si>
  <si>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</si>
  <si>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</si>
  <si>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</si>
  <si>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</si>
  <si>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</si>
  <si>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</si>
  <si>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</si>
  <si>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</si>
  <si>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</si>
  <si>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</si>
  <si>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</si>
  <si>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</si>
  <si>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</si>
  <si>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</si>
  <si>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</si>
  <si>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</si>
  <si>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</si>
  <si>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</si>
  <si>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</si>
  <si>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</si>
  <si>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</si>
  <si>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</si>
  <si>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</si>
  <si>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</si>
  <si>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</si>
  <si>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</si>
  <si>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</si>
  <si>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</si>
  <si>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</si>
  <si>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</si>
  <si>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</si>
  <si>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</si>
  <si>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</si>
  <si>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</si>
  <si>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</si>
  <si>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</si>
  <si>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</si>
  <si>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</si>
  <si>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</si>
  <si>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</si>
  <si>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</si>
  <si>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</si>
  <si>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</si>
  <si>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</si>
  <si>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</si>
  <si>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</si>
  <si>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</si>
  <si>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</si>
  <si>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</si>
  <si>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</si>
  <si>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</si>
  <si>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</si>
  <si>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</si>
  <si>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</si>
  <si>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</si>
  <si>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</si>
  <si>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</si>
  <si>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</si>
  <si>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</si>
  <si>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</si>
  <si>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</si>
  <si>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</si>
  <si>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</si>
  <si>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</si>
  <si>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</si>
  <si>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</si>
  <si>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</si>
  <si>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</si>
  <si>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</si>
  <si>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</si>
  <si>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</si>
  <si>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</si>
  <si>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</si>
  <si>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</si>
  <si>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</si>
  <si>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</si>
  <si>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</si>
  <si>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</si>
  <si>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</si>
  <si>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</si>
  <si>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</si>
  <si>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</si>
  <si>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</si>
  <si>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</si>
  <si>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</si>
  <si>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</si>
  <si>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</si>
  <si>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</si>
  <si>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</si>
  <si>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</si>
  <si>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</si>
  <si>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</si>
  <si>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</si>
  <si>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</si>
  <si>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</si>
  <si>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</si>
  <si>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</si>
  <si>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</si>
  <si>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</si>
  <si>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</si>
  <si>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</si>
  <si>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</si>
  <si>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</si>
  <si>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</si>
  <si>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</si>
  <si>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</si>
  <si>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</si>
  <si>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</si>
  <si>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</si>
  <si>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</si>
  <si>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</si>
  <si>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</si>
  <si>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</si>
  <si>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</si>
  <si>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</si>
  <si>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</si>
  <si>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</si>
  <si>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</si>
  <si>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</si>
  <si>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</si>
  <si>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</si>
  <si>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</si>
  <si>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</si>
  <si>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</si>
  <si>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</si>
  <si>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</si>
  <si>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</si>
  <si>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</si>
  <si>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</si>
  <si>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</si>
  <si>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</si>
  <si>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</si>
  <si>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</si>
  <si>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</si>
  <si>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</si>
  <si>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</si>
  <si>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</si>
  <si>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</si>
  <si>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</si>
  <si>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</si>
  <si>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</si>
  <si>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</si>
  <si>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</si>
  <si>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</si>
  <si>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</si>
  <si>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</si>
  <si>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</si>
  <si>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</si>
  <si>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</si>
  <si>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</si>
  <si>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</si>
  <si>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</si>
  <si>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</si>
  <si>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</si>
  <si>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</si>
  <si>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</si>
  <si>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</si>
  <si>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</si>
  <si>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</si>
  <si>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</si>
  <si>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</si>
  <si>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</si>
  <si>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</si>
  <si>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</si>
  <si>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</si>
  <si>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</si>
  <si>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</si>
  <si>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</si>
  <si>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</si>
  <si>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</si>
  <si>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</si>
  <si>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</si>
  <si>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</si>
  <si>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</si>
  <si>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</si>
  <si>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</si>
  <si>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</si>
  <si>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</si>
  <si>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</si>
  <si>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</si>
  <si>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</si>
  <si>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</si>
  <si>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</si>
  <si>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</si>
  <si>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</si>
  <si>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</si>
  <si>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</si>
  <si>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</si>
  <si>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</si>
  <si>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</si>
  <si>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</si>
  <si>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</si>
  <si>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</si>
  <si>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</si>
  <si>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</si>
  <si>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</si>
  <si>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</si>
  <si>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</si>
  <si>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</si>
  <si>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</si>
  <si>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</si>
  <si>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</si>
  <si>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</si>
  <si>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</si>
  <si>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</si>
  <si>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</si>
  <si>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</si>
  <si>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</si>
  <si>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</si>
  <si>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</si>
  <si>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</si>
  <si>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</si>
  <si>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</si>
  <si>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</si>
  <si>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</si>
  <si>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</si>
  <si>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</si>
  <si>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</si>
  <si>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</si>
  <si>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</si>
  <si>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</si>
  <si>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</si>
  <si>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</si>
  <si>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</si>
  <si>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</si>
  <si>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</si>
  <si>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</si>
  <si>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</si>
  <si>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</si>
  <si>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</si>
  <si>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</si>
  <si>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</si>
  <si>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</si>
  <si>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</si>
  <si>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</si>
  <si>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</si>
  <si>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</si>
  <si>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</si>
  <si>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</si>
  <si>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</si>
  <si>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</si>
  <si>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</si>
  <si>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</si>
  <si>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</si>
  <si>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</si>
  <si>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</si>
  <si>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</si>
  <si>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</si>
  <si>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</si>
  <si>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</si>
  <si>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</si>
  <si>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</si>
  <si>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</si>
  <si>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</si>
  <si>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</si>
  <si>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</si>
  <si>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</si>
  <si>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</si>
  <si>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</si>
  <si>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</si>
  <si>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</si>
  <si>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</si>
  <si>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</si>
  <si>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</si>
  <si>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</si>
  <si>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</si>
  <si>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</si>
  <si>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</si>
  <si>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</si>
  <si>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</si>
  <si>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</si>
  <si>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</si>
  <si>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</si>
  <si>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</si>
  <si>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</si>
  <si>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</si>
  <si>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</si>
  <si>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</si>
  <si>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</si>
  <si>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</si>
  <si>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</si>
  <si>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</si>
  <si>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</si>
  <si>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</si>
  <si>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</si>
  <si>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</si>
  <si>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</si>
  <si>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</si>
  <si>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</si>
  <si>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</si>
  <si>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</si>
  <si>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</si>
  <si>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</si>
  <si>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</si>
  <si>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</si>
  <si>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</si>
  <si>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</si>
  <si>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</si>
  <si>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</si>
  <si>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</si>
  <si>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</si>
  <si>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</si>
  <si>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</si>
  <si>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</si>
  <si>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</si>
  <si>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</si>
  <si>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</si>
  <si>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</si>
  <si>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</si>
  <si>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</si>
  <si>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</si>
  <si>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</si>
  <si>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</si>
  <si>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</si>
  <si>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</si>
  <si>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</si>
  <si>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</si>
  <si>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</si>
  <si>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</si>
  <si>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</si>
  <si>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</si>
  <si>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</si>
  <si>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</si>
  <si>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</si>
  <si>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</si>
  <si>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</si>
  <si>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</si>
  <si>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</si>
  <si>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</si>
  <si>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</si>
  <si>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</si>
  <si>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</si>
  <si>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</si>
  <si>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</si>
  <si>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</si>
  <si>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</si>
  <si>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</si>
  <si>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</si>
  <si>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</si>
  <si>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</si>
  <si>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</si>
  <si>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</si>
  <si>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</si>
  <si>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</si>
  <si>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</si>
  <si>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</si>
  <si>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</si>
  <si>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</si>
  <si>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</si>
  <si>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</si>
  <si>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</si>
  <si>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</si>
  <si>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</si>
  <si>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</si>
  <si>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</si>
  <si>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</si>
  <si>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</si>
  <si>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</si>
  <si>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</si>
  <si>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</si>
  <si>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</si>
  <si>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</si>
  <si>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</si>
  <si>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</si>
  <si>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</si>
  <si>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</si>
  <si>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</si>
  <si>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</si>
  <si>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</si>
  <si>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</si>
  <si>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</si>
  <si>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</si>
  <si>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</si>
  <si>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</si>
  <si>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</si>
  <si>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</si>
  <si>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</si>
  <si>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</si>
  <si>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</si>
  <si>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</si>
  <si>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</si>
  <si>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</si>
  <si>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</si>
  <si>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</si>
  <si>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</si>
  <si>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</si>
  <si>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</si>
  <si>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</si>
  <si>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</si>
  <si>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</si>
  <si>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</si>
  <si>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</si>
  <si>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</si>
  <si>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</si>
  <si>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</si>
  <si>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</si>
  <si>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</si>
  <si>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</si>
  <si>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</si>
  <si>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</si>
  <si>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</si>
  <si>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</si>
  <si>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</si>
  <si>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</si>
  <si>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</si>
  <si>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</si>
  <si>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</si>
  <si>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</si>
  <si>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</si>
  <si>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</si>
  <si>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</si>
  <si>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</si>
  <si>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</si>
  <si>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</si>
  <si>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</si>
  <si>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</si>
  <si>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</si>
  <si>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</si>
  <si>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</si>
  <si>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</si>
  <si>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</si>
  <si>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</si>
  <si>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</si>
  <si>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</si>
  <si>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</si>
  <si>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</si>
  <si>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</si>
  <si>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</si>
  <si>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</si>
  <si>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</si>
  <si>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</si>
  <si>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</si>
  <si>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</si>
  <si>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</si>
  <si>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</si>
  <si>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</si>
  <si>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</si>
  <si>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</si>
  <si>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</si>
  <si>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</si>
  <si>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</si>
  <si>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</si>
  <si>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</si>
  <si>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</si>
  <si>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</si>
  <si>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</si>
  <si>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</si>
  <si>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</si>
  <si>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</si>
  <si>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</si>
  <si>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</si>
  <si>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</si>
  <si>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</si>
  <si>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</si>
  <si>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</si>
  <si>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</si>
  <si>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</si>
  <si>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</si>
  <si>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</si>
  <si>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</si>
  <si>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</si>
  <si>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</si>
  <si>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</si>
  <si>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</si>
  <si>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</si>
  <si>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</si>
  <si>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</si>
  <si>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</si>
  <si>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</si>
  <si>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</si>
  <si>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</si>
  <si>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</si>
  <si>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</si>
  <si>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</si>
  <si>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</si>
  <si>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</si>
  <si>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</si>
  <si>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</si>
  <si>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</si>
  <si>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</si>
  <si>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</si>
  <si>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</si>
  <si>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</si>
  <si>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</si>
  <si>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</si>
  <si>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</si>
  <si>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</si>
  <si>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</si>
  <si>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</si>
  <si>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</si>
  <si>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</si>
  <si>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</si>
  <si>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</si>
  <si>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</si>
  <si>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</si>
  <si>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</si>
  <si>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</si>
  <si>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</si>
  <si>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</si>
  <si>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</si>
  <si>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</si>
  <si>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</si>
  <si>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</si>
  <si>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</si>
  <si>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</si>
  <si>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</si>
  <si>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</si>
  <si>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</si>
  <si>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</si>
  <si>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</si>
  <si>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</si>
  <si>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</si>
  <si>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</si>
  <si>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</si>
  <si>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</si>
  <si>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</si>
  <si>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</si>
  <si>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</si>
  <si>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</si>
  <si>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</si>
  <si>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</si>
  <si>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</si>
  <si>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</si>
  <si>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</si>
  <si>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</si>
  <si>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</si>
  <si>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</si>
  <si>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</si>
  <si>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</si>
  <si>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</si>
  <si>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</si>
  <si>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</si>
  <si>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</si>
  <si>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</si>
  <si>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</si>
  <si>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</si>
  <si>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</si>
  <si>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</si>
  <si>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</si>
  <si>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</si>
  <si>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</si>
  <si>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</si>
  <si>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</si>
  <si>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</si>
  <si>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</si>
  <si>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</si>
  <si>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</si>
  <si>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</si>
  <si>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</si>
  <si>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</si>
  <si>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</si>
  <si>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</si>
  <si>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</si>
  <si>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</si>
  <si>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</si>
  <si>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</si>
  <si>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</si>
  <si>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</si>
  <si>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</si>
  <si>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</si>
  <si>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</si>
  <si>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</si>
  <si>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</si>
  <si>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</si>
  <si>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</si>
  <si>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</si>
  <si>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</si>
  <si>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</si>
  <si>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</si>
  <si>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</si>
  <si>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</si>
  <si>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</si>
  <si>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</si>
  <si>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</si>
  <si>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</si>
  <si>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</si>
  <si>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</si>
  <si>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</si>
  <si>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</si>
  <si>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</si>
  <si>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</si>
  <si>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</si>
  <si>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</si>
  <si>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</si>
  <si>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</si>
  <si>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</si>
  <si>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</si>
  <si>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</si>
  <si>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</si>
  <si>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</si>
  <si>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</si>
  <si>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</si>
  <si>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</si>
  <si>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</si>
  <si>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</si>
  <si>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</si>
  <si>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</si>
  <si>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</si>
  <si>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</si>
  <si>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</si>
  <si>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</si>
  <si>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</si>
  <si>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</si>
  <si>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</si>
  <si>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</si>
  <si>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</si>
  <si>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</si>
  <si>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</si>
  <si>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</si>
  <si>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</si>
  <si>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</si>
  <si>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</si>
  <si>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</si>
  <si>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</si>
  <si>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</si>
  <si>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</si>
  <si>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</si>
  <si>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</si>
  <si>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</si>
  <si>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</si>
  <si>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</si>
  <si>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</si>
  <si>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</si>
  <si>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</si>
  <si>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</si>
  <si>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</si>
  <si>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</si>
  <si>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</si>
  <si>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</si>
  <si>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</si>
  <si>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</si>
  <si>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</si>
  <si>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</si>
  <si>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</si>
  <si>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</si>
  <si>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</si>
  <si>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</si>
  <si>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</si>
  <si>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</si>
  <si>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</si>
  <si>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</si>
  <si>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</si>
  <si>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</si>
  <si>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</si>
  <si>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</si>
  <si>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</si>
  <si>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</si>
  <si>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</si>
  <si>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</si>
  <si>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</si>
  <si>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</si>
  <si>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</si>
  <si>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</si>
  <si>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</si>
  <si>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</si>
  <si>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</si>
  <si>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</si>
  <si>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</si>
  <si>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</si>
  <si>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</si>
  <si>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</si>
  <si>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</si>
  <si>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</si>
  <si>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</si>
  <si>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</si>
  <si>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</si>
  <si>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</si>
  <si>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</si>
  <si>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</si>
  <si>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</si>
  <si>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</si>
  <si>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</si>
  <si>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</si>
  <si>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</si>
  <si>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</si>
  <si>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</si>
  <si>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</si>
  <si>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</si>
  <si>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</si>
  <si>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</si>
  <si>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</si>
  <si>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</si>
  <si>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</si>
  <si>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</si>
  <si>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</si>
  <si>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</si>
  <si>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</si>
  <si>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</si>
  <si>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</si>
  <si>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</si>
  <si>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</si>
  <si>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</si>
  <si>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</si>
  <si>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</si>
  <si>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</si>
  <si>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</si>
  <si>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</si>
  <si>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</si>
  <si>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</si>
  <si>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</si>
  <si>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</si>
  <si>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</si>
  <si>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</si>
  <si>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</si>
  <si>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</si>
  <si>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</si>
  <si>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</si>
  <si>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</si>
  <si>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</si>
  <si>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</si>
  <si>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</si>
  <si>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</si>
  <si>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</si>
  <si>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</si>
  <si>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</si>
  <si>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</si>
  <si>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</si>
  <si>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</si>
  <si>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</si>
  <si>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</si>
  <si>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</si>
  <si>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</si>
  <si>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</si>
  <si>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</si>
  <si>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</si>
  <si>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</si>
  <si>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</si>
  <si>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</si>
  <si>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</si>
  <si>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</si>
  <si>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</si>
  <si>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</si>
  <si>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</si>
  <si>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</si>
  <si>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</si>
  <si>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</si>
  <si>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</si>
  <si>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</si>
  <si>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</si>
  <si>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</si>
  <si>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</si>
  <si>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</si>
  <si>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</si>
  <si>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</si>
  <si>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</si>
  <si>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</si>
  <si>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</si>
  <si>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</si>
  <si>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</si>
  <si>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</si>
  <si>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</si>
  <si>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</si>
  <si>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</si>
  <si>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</si>
  <si>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</si>
  <si>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</si>
  <si>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</si>
  <si>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</si>
  <si>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</si>
  <si>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</si>
  <si>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</si>
  <si>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</si>
  <si>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</si>
  <si>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</si>
  <si>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</si>
  <si>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</si>
  <si>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</si>
  <si>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</si>
  <si>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</si>
  <si>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</si>
  <si>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</si>
  <si>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</si>
  <si>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</si>
  <si>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</si>
  <si>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</si>
  <si>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</si>
  <si>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</si>
  <si>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</si>
  <si>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</si>
  <si>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</si>
  <si>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</si>
  <si>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</si>
  <si>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</si>
  <si>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</si>
  <si>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</si>
  <si>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</si>
  <si>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</si>
  <si>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</si>
  <si>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</si>
  <si>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</si>
  <si>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</si>
  <si>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</si>
  <si>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</si>
  <si>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</si>
  <si>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</si>
  <si>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</si>
  <si>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</si>
  <si>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</si>
  <si>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</si>
  <si>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</si>
  <si>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</si>
  <si>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</si>
  <si>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</si>
  <si>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</si>
  <si>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</si>
  <si>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</si>
  <si>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</si>
  <si>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</si>
  <si>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</si>
  <si>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</si>
  <si>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</si>
  <si>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</si>
  <si>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</si>
  <si>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</si>
  <si>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</si>
  <si>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</si>
  <si>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</si>
  <si>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</si>
  <si>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</si>
  <si>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</si>
  <si>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</si>
  <si>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</si>
  <si>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</si>
  <si>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</si>
  <si>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</si>
  <si>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</si>
  <si>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</si>
  <si>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</si>
  <si>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</si>
  <si>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</si>
  <si>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</si>
  <si>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</si>
  <si>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</si>
  <si>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</si>
  <si>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</si>
  <si>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</si>
  <si>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</si>
  <si>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</si>
  <si>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</si>
  <si>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</si>
  <si>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</si>
  <si>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</si>
  <si>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</si>
  <si>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</si>
  <si>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</si>
  <si>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</si>
  <si>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</si>
  <si>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</si>
  <si>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</si>
  <si>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</si>
  <si>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</si>
  <si>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</si>
  <si>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</si>
  <si>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</si>
  <si>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</si>
  <si>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</si>
  <si>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</si>
  <si>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</si>
  <si>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</si>
  <si>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</si>
  <si>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</si>
  <si>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</si>
  <si>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</si>
  <si>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</si>
  <si>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</si>
  <si>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</si>
  <si>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</si>
  <si>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</si>
  <si>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</si>
  <si>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</si>
  <si>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</si>
  <si>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</si>
  <si>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</si>
  <si>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</si>
  <si>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</si>
  <si>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</si>
  <si>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</si>
  <si>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</si>
  <si>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</si>
  <si>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</si>
  <si>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</si>
  <si>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</si>
  <si>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</si>
  <si>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</si>
  <si>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</si>
  <si>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</si>
  <si>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</si>
  <si>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</si>
  <si>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</si>
  <si>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</si>
  <si>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</si>
  <si>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</si>
  <si>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</si>
  <si>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</si>
  <si>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</si>
  <si>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</si>
  <si>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</si>
  <si>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</si>
  <si>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</si>
  <si>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</si>
  <si>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</si>
  <si>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</si>
  <si>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</si>
  <si>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</si>
  <si>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</si>
  <si>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</si>
  <si>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</si>
  <si>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</si>
  <si>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</si>
  <si>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</si>
  <si>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</si>
  <si>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</si>
  <si>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</si>
  <si>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</si>
  <si>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</si>
  <si>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</si>
  <si>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</si>
  <si>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</si>
  <si>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</si>
  <si>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</si>
  <si>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</si>
  <si>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</si>
  <si>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</si>
  <si>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</si>
  <si>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</si>
  <si>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</si>
  <si>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</si>
  <si>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</si>
  <si>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</si>
  <si>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</si>
  <si>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</si>
  <si>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</si>
  <si>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</si>
  <si>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</si>
  <si>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</si>
  <si>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</si>
  <si>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</si>
  <si>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</si>
  <si>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</si>
  <si>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</si>
  <si>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</si>
  <si>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</si>
  <si>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</si>
  <si>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</si>
  <si>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</si>
  <si>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</si>
  <si>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</si>
  <si>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</si>
  <si>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</si>
  <si>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</si>
  <si>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</si>
  <si>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</si>
  <si>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</si>
  <si>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</si>
  <si>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</si>
  <si>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</si>
  <si>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</si>
  <si>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</si>
  <si>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</si>
  <si>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</si>
  <si>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</si>
  <si>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</si>
  <si>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</si>
  <si>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</si>
  <si>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</si>
  <si>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</si>
  <si>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</si>
  <si>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</si>
  <si>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</si>
  <si>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</si>
  <si>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</si>
  <si>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</si>
  <si>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</si>
  <si>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</si>
  <si>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</si>
  <si>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</si>
  <si>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</si>
  <si>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</si>
  <si>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</si>
  <si>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</si>
  <si>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</si>
  <si>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</si>
  <si>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</si>
  <si>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</si>
  <si>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</si>
  <si>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</si>
  <si>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</si>
  <si>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</si>
  <si>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</si>
  <si>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</si>
  <si>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</si>
  <si>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</si>
  <si>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</si>
  <si>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</si>
  <si>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</si>
  <si>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</si>
  <si>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</si>
  <si>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</si>
  <si>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</si>
  <si>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</si>
  <si>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</si>
  <si>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</si>
  <si>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</si>
  <si>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</si>
  <si>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</si>
  <si>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</si>
  <si>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</si>
  <si>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</si>
  <si>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</si>
  <si>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</si>
  <si>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</si>
  <si>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</si>
  <si>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</si>
  <si>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</si>
  <si>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</si>
  <si>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</si>
  <si>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</si>
  <si>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</si>
  <si>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</si>
  <si>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</si>
  <si>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</si>
  <si>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</si>
  <si>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</si>
  <si>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</si>
  <si>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</si>
  <si>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</si>
  <si>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</si>
  <si>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</si>
  <si>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</si>
  <si>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</si>
  <si>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</si>
  <si>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</si>
  <si>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</si>
  <si>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</si>
  <si>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</si>
  <si>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</si>
  <si>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</si>
  <si>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</si>
  <si>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</si>
  <si>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</si>
  <si>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</si>
  <si>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</si>
  <si>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</si>
  <si>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</si>
  <si>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</si>
  <si>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</si>
  <si>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</si>
  <si>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</si>
  <si>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</si>
  <si>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</si>
  <si>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</si>
  <si>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</si>
  <si>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</si>
  <si>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</si>
  <si>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</si>
  <si>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</si>
  <si>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</si>
  <si>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</si>
  <si>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</si>
  <si>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</si>
  <si>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</si>
  <si>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</si>
  <si>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</si>
  <si>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</si>
  <si>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</si>
  <si>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</si>
  <si>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</si>
  <si>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</si>
  <si>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</si>
  <si>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</si>
  <si>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</si>
  <si>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</si>
  <si>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</si>
  <si>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</si>
  <si>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</si>
  <si>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</si>
  <si>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</si>
  <si>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</si>
  <si>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</si>
  <si>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</si>
  <si>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</si>
  <si>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</si>
  <si>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</si>
  <si>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</si>
  <si>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</si>
  <si>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</si>
  <si>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</si>
  <si>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</si>
  <si>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</si>
  <si>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</si>
  <si>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</si>
  <si>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</si>
  <si>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</si>
  <si>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</si>
  <si>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</si>
  <si>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</si>
  <si>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</si>
  <si>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</si>
  <si>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</si>
  <si>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</si>
  <si>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</si>
  <si>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</si>
  <si>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</si>
  <si>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</si>
  <si>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</si>
  <si>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</si>
  <si>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</si>
  <si>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</si>
  <si>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</si>
  <si>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</si>
  <si>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</si>
  <si>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</si>
  <si>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</si>
  <si>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</si>
  <si>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</si>
  <si>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</si>
  <si>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</si>
  <si>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</si>
  <si>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</si>
  <si>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</si>
  <si>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</si>
  <si>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</si>
  <si>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</si>
  <si>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</si>
  <si>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</si>
  <si>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</si>
  <si>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</si>
  <si>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</si>
  <si>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</si>
  <si>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</si>
  <si>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</si>
  <si>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</si>
  <si>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</si>
  <si>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</si>
  <si>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</si>
  <si>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</si>
  <si>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</si>
  <si>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</si>
  <si>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</si>
  <si>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</si>
  <si>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</si>
  <si>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</si>
  <si>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</si>
  <si>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</si>
  <si>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</si>
  <si>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</si>
  <si>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</si>
  <si>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</si>
  <si>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</si>
  <si>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</si>
  <si>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</si>
  <si>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</si>
  <si>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</si>
  <si>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</si>
  <si>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</si>
  <si>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</si>
  <si>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</si>
  <si>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</si>
  <si>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</si>
  <si>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</si>
  <si>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</si>
  <si>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</si>
  <si>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</si>
  <si>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</si>
  <si>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</si>
  <si>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</si>
  <si>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</si>
  <si>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</si>
  <si>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</si>
  <si>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</si>
  <si>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</si>
  <si>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</si>
  <si>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</si>
  <si>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</si>
  <si>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</si>
  <si>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</si>
  <si>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</si>
  <si>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</si>
  <si>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</si>
  <si>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</si>
  <si>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</si>
  <si>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</si>
  <si>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</si>
  <si>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</si>
  <si>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</si>
  <si>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</si>
  <si>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</si>
  <si>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</si>
  <si>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</si>
  <si>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</si>
  <si>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</si>
  <si>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</si>
  <si>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</si>
  <si>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</si>
  <si>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</si>
  <si>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</si>
  <si>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</si>
  <si>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</si>
  <si>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</si>
  <si>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</si>
  <si>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</si>
  <si>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</si>
  <si>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</si>
  <si>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</si>
  <si>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</si>
  <si>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</si>
  <si>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</si>
  <si>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</si>
  <si>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</si>
  <si>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</si>
  <si>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</si>
  <si>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</si>
  <si>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</si>
  <si>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</si>
  <si>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</si>
  <si>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</si>
  <si>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</si>
  <si>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</si>
  <si>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</si>
  <si>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</si>
  <si>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</si>
  <si>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</si>
  <si>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</si>
  <si>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</si>
  <si>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</si>
  <si>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</si>
  <si>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</si>
  <si>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</si>
  <si>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</si>
  <si>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</si>
  <si>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</si>
  <si>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</si>
  <si>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</si>
  <si>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</si>
  <si>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</si>
  <si>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</si>
  <si>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</si>
  <si>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</si>
  <si>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</si>
  <si>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</si>
  <si>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</si>
  <si>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</si>
  <si>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</si>
  <si>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</si>
  <si>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</si>
  <si>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</si>
  <si>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</si>
  <si>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</si>
  <si>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</si>
  <si>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</si>
  <si>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</si>
  <si>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</si>
  <si>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</si>
  <si>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</si>
  <si>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</si>
  <si>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</si>
  <si>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</si>
  <si>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</si>
  <si>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</si>
  <si>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</si>
  <si>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</si>
  <si>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</si>
  <si>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</si>
  <si>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</si>
  <si>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</si>
  <si>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</si>
  <si>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</si>
  <si>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</si>
  <si>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</si>
  <si>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</si>
  <si>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</si>
  <si>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</si>
  <si>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</si>
  <si>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</si>
  <si>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</si>
  <si>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</si>
  <si>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</si>
  <si>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</si>
  <si>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</si>
  <si>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</si>
  <si>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</si>
  <si>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</si>
  <si>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</si>
  <si>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</si>
  <si>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</si>
  <si>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</si>
  <si>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</si>
  <si>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</si>
  <si>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</si>
  <si>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</si>
  <si>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</si>
  <si>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</si>
  <si>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</si>
  <si>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</si>
  <si>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</si>
  <si>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</si>
  <si>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</si>
  <si>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</si>
  <si>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</si>
  <si>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</si>
  <si>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</si>
  <si>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</si>
  <si>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</si>
  <si>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</si>
  <si>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</si>
  <si>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</si>
  <si>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</si>
  <si>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</si>
  <si>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</si>
  <si>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</si>
  <si>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</si>
  <si>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</si>
  <si>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</si>
  <si>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</si>
  <si>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</si>
  <si>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</si>
  <si>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</si>
  <si>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</si>
  <si>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</si>
  <si>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</si>
  <si>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</si>
  <si>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</si>
  <si>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</si>
  <si>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</si>
  <si>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</si>
  <si>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</si>
  <si>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</si>
  <si>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</si>
  <si>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</si>
  <si>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</si>
  <si>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</si>
  <si>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</si>
  <si>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</si>
  <si>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</si>
  <si>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</si>
  <si>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</si>
  <si>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</si>
  <si>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</si>
  <si>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</si>
  <si>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</si>
  <si>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</si>
  <si>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</si>
  <si>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</si>
  <si>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</si>
  <si>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</si>
  <si>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</si>
  <si>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</si>
  <si>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</si>
  <si>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</si>
  <si>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</si>
  <si>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</si>
  <si>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</si>
  <si>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</si>
  <si>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</si>
  <si>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</si>
  <si>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</si>
  <si>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</si>
  <si>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</si>
  <si>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</si>
  <si>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</si>
  <si>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</si>
  <si>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</si>
  <si>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</si>
  <si>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</si>
  <si>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</si>
  <si>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</si>
  <si>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</si>
  <si>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</si>
  <si>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</si>
  <si>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</si>
  <si>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</si>
  <si>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</si>
  <si>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</si>
  <si>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</si>
  <si>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</si>
  <si>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</si>
  <si>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</si>
  <si>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</si>
  <si>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</si>
  <si>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</si>
  <si>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</si>
  <si>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</si>
  <si>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</si>
  <si>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</si>
  <si>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</si>
  <si>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</si>
  <si>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</si>
  <si>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</si>
  <si>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</si>
  <si>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</si>
  <si>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</si>
  <si>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</si>
  <si>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</si>
  <si>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</si>
  <si>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</si>
  <si>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</si>
  <si>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</si>
  <si>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</si>
  <si>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</si>
  <si>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</si>
  <si>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</si>
  <si>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</si>
  <si>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</si>
  <si>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</si>
  <si>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</si>
  <si>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</si>
  <si>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</si>
  <si>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</si>
  <si>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</si>
  <si>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</si>
  <si>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</si>
  <si>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</si>
  <si>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</si>
  <si>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</si>
  <si>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</si>
  <si>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</si>
  <si>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</si>
  <si>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</si>
  <si>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</si>
  <si>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</si>
  <si>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</si>
  <si>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</si>
  <si>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</si>
  <si>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</si>
  <si>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</si>
  <si>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</si>
  <si>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</si>
  <si>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</si>
  <si>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</si>
  <si>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</si>
  <si>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</si>
  <si>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</si>
  <si>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</si>
  <si>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</si>
  <si>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</si>
  <si>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</si>
  <si>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</si>
  <si>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</si>
  <si>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</si>
  <si>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</si>
  <si>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</si>
  <si>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</si>
  <si>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</si>
  <si>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</si>
  <si>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</si>
  <si>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</si>
  <si>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</si>
  <si>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</si>
  <si>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</si>
  <si>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</si>
  <si>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</si>
  <si>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</si>
  <si>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</si>
  <si>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</si>
  <si>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</si>
  <si>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</si>
  <si>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</si>
  <si>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</si>
  <si>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</si>
  <si>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</si>
  <si>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</si>
  <si>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</si>
  <si>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</si>
  <si>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</si>
  <si>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</si>
  <si>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</si>
  <si>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</si>
  <si>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</si>
  <si>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</si>
  <si>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</si>
  <si>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</si>
  <si>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</si>
  <si>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</si>
  <si>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</si>
  <si>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</si>
  <si>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</si>
  <si>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</si>
  <si>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</si>
  <si>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</si>
  <si>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</si>
  <si>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</si>
  <si>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</si>
  <si>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</si>
  <si>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</si>
  <si>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</si>
  <si>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</si>
  <si>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</si>
  <si>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</si>
  <si>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</si>
  <si>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</si>
  <si>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</si>
  <si>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</si>
  <si>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</si>
  <si>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</si>
  <si>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</si>
  <si>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</si>
  <si>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</si>
  <si>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</si>
  <si>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</si>
  <si>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</si>
  <si>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</si>
  <si>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</si>
  <si>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</si>
  <si>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</si>
  <si>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</si>
  <si>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</si>
  <si>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</si>
  <si>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</si>
  <si>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</si>
  <si>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</si>
  <si>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</si>
  <si>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</si>
  <si>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</si>
  <si>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</si>
  <si>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</si>
  <si>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</si>
  <si>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</si>
  <si>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</si>
  <si>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</si>
  <si>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</si>
  <si>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</si>
  <si>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</si>
  <si>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</si>
  <si>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</si>
  <si>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</si>
  <si>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</si>
  <si>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</si>
  <si>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</si>
  <si>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</si>
  <si>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</si>
  <si>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</si>
  <si>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</si>
  <si>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</si>
  <si>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</si>
  <si>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</si>
  <si>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</si>
  <si>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</si>
  <si>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</si>
  <si>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</si>
  <si>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</si>
  <si>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</si>
  <si>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</si>
  <si>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</si>
  <si>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</si>
  <si>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</si>
  <si>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</si>
  <si>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</si>
  <si>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</si>
  <si>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</si>
  <si>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</si>
  <si>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</si>
  <si>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</si>
  <si>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</si>
  <si>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</si>
  <si>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</si>
  <si>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</si>
  <si>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</si>
  <si>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</si>
  <si>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</si>
  <si>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</si>
  <si>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</si>
  <si>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</si>
  <si>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</si>
  <si>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</si>
  <si>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</si>
  <si>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</si>
  <si>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</si>
  <si>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</si>
  <si>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</si>
  <si>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</si>
  <si>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</si>
  <si>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</si>
  <si>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</si>
  <si>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</si>
  <si>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</si>
  <si>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</si>
  <si>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</si>
  <si>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</si>
  <si>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</si>
  <si>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</si>
  <si>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</si>
  <si>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</si>
  <si>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</si>
  <si>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</si>
  <si>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</si>
  <si>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</si>
  <si>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</si>
  <si>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</si>
  <si>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</si>
  <si>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</si>
  <si>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</si>
  <si>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</si>
  <si>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</si>
  <si>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</si>
  <si>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</si>
  <si>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</si>
  <si>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</si>
  <si>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</si>
  <si>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</si>
  <si>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</si>
  <si>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</si>
  <si>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</si>
  <si>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</si>
  <si>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</si>
  <si>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</si>
  <si>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</si>
  <si>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</si>
  <si>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</si>
  <si>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</si>
  <si>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</si>
  <si>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</si>
  <si>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</si>
  <si>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</si>
  <si>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</si>
  <si>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</si>
  <si>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</si>
  <si>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</si>
  <si>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</si>
  <si>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</si>
  <si>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</si>
  <si>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</si>
  <si>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</si>
  <si>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</si>
  <si>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</si>
  <si>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</si>
  <si>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</si>
  <si>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</si>
  <si>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</si>
  <si>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</si>
  <si>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</si>
  <si>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</si>
  <si>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</si>
  <si>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</si>
  <si>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</si>
  <si>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</si>
  <si>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</si>
  <si>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</si>
  <si>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</si>
  <si>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</si>
  <si>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</si>
  <si>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</si>
  <si>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</si>
  <si>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</si>
  <si>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</si>
  <si>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</si>
  <si>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</si>
  <si>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</si>
  <si>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</si>
  <si>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</si>
  <si>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</si>
  <si>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</si>
  <si>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</si>
  <si>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</si>
  <si>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</si>
  <si>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</si>
  <si>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</si>
  <si>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</si>
  <si>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</si>
  <si>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</si>
  <si>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</si>
  <si>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</si>
  <si>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</si>
  <si>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</si>
  <si>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</si>
  <si>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</si>
  <si>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</si>
  <si>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</si>
  <si>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</si>
  <si>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</si>
  <si>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</si>
  <si>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</si>
  <si>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</si>
  <si>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</si>
  <si>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</si>
  <si>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</si>
  <si>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</si>
  <si>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</si>
  <si>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</si>
  <si>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</si>
  <si>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</si>
  <si>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</si>
  <si>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</si>
  <si>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</si>
  <si>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</si>
  <si>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</si>
  <si>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</si>
  <si>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</si>
  <si>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</si>
  <si>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</si>
  <si>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</si>
  <si>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</si>
  <si>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</si>
  <si>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</si>
  <si>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</si>
  <si>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</si>
  <si>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</si>
  <si>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</si>
  <si>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</si>
  <si>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</si>
  <si>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</si>
  <si>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</si>
  <si>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</si>
  <si>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</si>
  <si>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</si>
  <si>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</si>
  <si>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</si>
  <si>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</si>
  <si>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</si>
  <si>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</si>
  <si>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</si>
  <si>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</si>
  <si>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</si>
  <si>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</si>
  <si>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</si>
  <si>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</si>
  <si>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</si>
  <si>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</si>
  <si>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</si>
  <si>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</si>
  <si>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</si>
  <si>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</si>
  <si>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</si>
  <si>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</si>
  <si>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</si>
  <si>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</si>
  <si>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</si>
  <si>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</si>
  <si>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</si>
  <si>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</si>
  <si>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</si>
  <si>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</si>
  <si>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</si>
  <si>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</si>
  <si>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</si>
  <si>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</si>
  <si>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</si>
  <si>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</si>
  <si>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</si>
  <si>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</si>
  <si>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</si>
  <si>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</si>
  <si>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</si>
  <si>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</si>
  <si>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</si>
  <si>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</si>
  <si>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</si>
  <si>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</si>
  <si>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</si>
  <si>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</si>
  <si>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</si>
  <si>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</si>
  <si>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</si>
  <si>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</si>
  <si>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</si>
  <si>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</si>
  <si>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</si>
  <si>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</si>
  <si>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</si>
  <si>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</si>
  <si>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</si>
  <si>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</si>
  <si>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</si>
  <si>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</si>
  <si>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</si>
  <si>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</si>
  <si>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</si>
  <si>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</si>
  <si>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</si>
  <si>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</si>
  <si>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</si>
  <si>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</si>
  <si>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</si>
  <si>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</si>
  <si>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</si>
  <si>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</si>
  <si>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</si>
  <si>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</si>
  <si>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</si>
  <si>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</si>
  <si>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</si>
  <si>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</si>
  <si>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</si>
  <si>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</si>
  <si>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</si>
  <si>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</si>
  <si>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</si>
  <si>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</si>
  <si>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</si>
  <si>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</si>
  <si>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</si>
  <si>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</si>
  <si>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</si>
  <si>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</si>
  <si>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</si>
  <si>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</si>
  <si>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</si>
  <si>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</si>
  <si>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</si>
  <si>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</si>
  <si>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</si>
  <si>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</si>
  <si>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</si>
  <si>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</si>
  <si>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</si>
  <si>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</si>
  <si>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</si>
  <si>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</si>
  <si>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</si>
  <si>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</si>
  <si>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</si>
  <si>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</si>
  <si>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</si>
  <si>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</si>
  <si>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</si>
  <si>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</si>
  <si>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</si>
  <si>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</si>
  <si>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</si>
  <si>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</si>
  <si>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</si>
  <si>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</si>
  <si>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</si>
  <si>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</si>
  <si>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</si>
  <si>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</si>
  <si>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</si>
  <si>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</si>
  <si>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</si>
  <si>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</si>
  <si>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</si>
  <si>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</si>
  <si>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</si>
  <si>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</si>
  <si>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</si>
  <si>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</si>
  <si>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</si>
  <si>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</si>
  <si>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</si>
  <si>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</si>
  <si>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</si>
  <si>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</si>
  <si>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</si>
  <si>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</si>
  <si>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</si>
  <si>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</si>
  <si>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</si>
  <si>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</si>
  <si>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</si>
  <si>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</si>
  <si>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</si>
  <si>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</si>
  <si>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</si>
  <si>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</si>
  <si>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</si>
  <si>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</si>
  <si>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</si>
  <si>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</si>
  <si>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</si>
  <si>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</si>
  <si>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</si>
  <si>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</si>
  <si>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</si>
  <si>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</si>
  <si>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</si>
  <si>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</si>
  <si>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</si>
  <si>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</si>
  <si>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</si>
  <si>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</si>
  <si>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</si>
  <si>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</si>
  <si>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</si>
  <si>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</si>
  <si>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</si>
  <si>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</si>
  <si>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</si>
  <si>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</si>
  <si>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</si>
  <si>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</si>
  <si>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</si>
  <si>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</si>
  <si>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</si>
  <si>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</si>
  <si>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</si>
  <si>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</si>
  <si>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</si>
  <si>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</si>
  <si>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</si>
  <si>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</si>
  <si>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</si>
  <si>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</si>
  <si>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</si>
  <si>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</si>
  <si>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</si>
  <si>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</si>
  <si>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</si>
  <si>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</si>
  <si>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</si>
  <si>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</si>
  <si>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</si>
  <si>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</si>
  <si>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</si>
  <si>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</si>
  <si>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</si>
  <si>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</si>
  <si>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</si>
  <si>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</si>
  <si>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</si>
  <si>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</si>
  <si>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</si>
  <si>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</si>
  <si>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</si>
  <si>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</si>
  <si>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</si>
  <si>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</si>
  <si>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</si>
  <si>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</si>
  <si>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</si>
  <si>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</si>
  <si>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</si>
  <si>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</si>
  <si>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</si>
  <si>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</si>
  <si>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</si>
  <si>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</si>
  <si>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</si>
  <si>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</si>
  <si>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</si>
  <si>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</si>
  <si>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</si>
  <si>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</si>
  <si>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</si>
  <si>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</si>
  <si>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</si>
  <si>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</si>
  <si>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</si>
  <si>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</si>
  <si>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</si>
  <si>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</si>
  <si>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</si>
  <si>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</si>
  <si>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</si>
  <si>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</si>
  <si>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</si>
  <si>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</si>
  <si>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</si>
  <si>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</si>
  <si>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</si>
  <si>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</si>
  <si>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</si>
  <si>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</si>
  <si>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</si>
  <si>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</si>
  <si>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</si>
  <si>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</si>
  <si>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</si>
  <si>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</si>
  <si>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</si>
  <si>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</si>
  <si>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</si>
  <si>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</si>
  <si>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</si>
  <si>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</si>
  <si>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</si>
  <si>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</si>
  <si>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</si>
  <si>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</si>
  <si>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</si>
  <si>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</si>
  <si>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</si>
  <si>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</si>
  <si>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</si>
  <si>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</si>
  <si>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</si>
  <si>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</si>
  <si>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</si>
  <si>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</si>
  <si>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</si>
  <si>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</si>
  <si>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</si>
  <si>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</si>
  <si>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</si>
  <si>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</si>
  <si>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</si>
  <si>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</si>
  <si>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</si>
  <si>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</si>
  <si>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</si>
  <si>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</si>
  <si>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</si>
  <si>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</si>
  <si>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</si>
  <si>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</si>
  <si>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</si>
  <si>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</si>
  <si>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</si>
  <si>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</si>
  <si>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</si>
  <si>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</si>
  <si>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</si>
  <si>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</si>
  <si>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</si>
  <si>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</si>
  <si>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</si>
  <si>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</si>
  <si>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</si>
  <si>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</si>
  <si>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</si>
  <si>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</si>
  <si>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</si>
  <si>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</si>
  <si>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</si>
  <si>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</si>
  <si>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</si>
  <si>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</si>
  <si>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</si>
  <si>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</si>
  <si>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</si>
  <si>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</si>
  <si>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</si>
  <si>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</si>
  <si>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</si>
  <si>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</si>
  <si>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</si>
  <si>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</si>
  <si>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</si>
  <si>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</si>
  <si>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</si>
  <si>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</si>
  <si>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</si>
  <si>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</si>
  <si>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</si>
  <si>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</si>
  <si>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</si>
  <si>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</si>
  <si>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</si>
  <si>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</si>
  <si>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</si>
  <si>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</si>
  <si>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</si>
  <si>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</si>
  <si>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</si>
  <si>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</si>
  <si>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</si>
  <si>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</si>
  <si>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</si>
  <si>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</si>
  <si>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</si>
  <si>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</si>
  <si>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</si>
  <si>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</si>
  <si>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</si>
  <si>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</si>
  <si>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</si>
  <si>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</si>
  <si>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</si>
  <si>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</si>
  <si>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</si>
  <si>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</si>
  <si>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</si>
  <si>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</si>
  <si>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</si>
  <si>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</si>
  <si>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</si>
  <si>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</si>
  <si>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</si>
  <si>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</si>
  <si>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</si>
  <si>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</si>
  <si>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</si>
  <si>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</si>
  <si>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</si>
  <si>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</si>
  <si>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</si>
  <si>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</si>
  <si>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</si>
  <si>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</si>
  <si>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</si>
  <si>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</si>
  <si>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</si>
  <si>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</si>
  <si>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</si>
  <si>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</si>
  <si>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</si>
  <si>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</si>
  <si>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</si>
  <si>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</si>
  <si>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</si>
  <si>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</si>
  <si>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</si>
  <si>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</si>
  <si>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</si>
  <si>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</si>
  <si>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</si>
  <si>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</si>
  <si>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</si>
  <si>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</si>
  <si>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</si>
  <si>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</si>
  <si>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</si>
  <si>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</si>
  <si>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</si>
  <si>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</si>
  <si>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</si>
  <si>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</si>
  <si>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</si>
  <si>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</si>
  <si>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</si>
  <si>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</si>
  <si>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</si>
  <si>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</si>
  <si>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</si>
  <si>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</si>
  <si>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</si>
  <si>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</si>
  <si>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</si>
  <si>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</si>
  <si>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</si>
  <si>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</si>
  <si>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</si>
  <si>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</si>
  <si>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</si>
  <si>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</si>
  <si>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</si>
  <si>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</si>
  <si>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</si>
  <si>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</si>
  <si>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</si>
  <si>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</si>
  <si>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</si>
  <si>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</si>
  <si>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</si>
  <si>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</si>
  <si>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</si>
  <si>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</si>
  <si>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</si>
  <si>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</si>
  <si>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</si>
  <si>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</si>
  <si>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</si>
  <si>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</si>
  <si>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</si>
  <si>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</si>
  <si>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</si>
  <si>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</si>
  <si>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</si>
  <si>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</si>
  <si>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</si>
  <si>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</si>
  <si>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</si>
  <si>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</si>
  <si>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</si>
  <si>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</si>
  <si>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</si>
  <si>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</si>
  <si>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</si>
  <si>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</si>
  <si>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</si>
  <si>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</si>
  <si>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</si>
  <si>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</si>
  <si>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</si>
  <si>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</si>
  <si>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</si>
  <si>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</si>
  <si>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</si>
  <si>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</si>
  <si>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</si>
  <si>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</si>
  <si>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</si>
  <si>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</si>
  <si>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</si>
  <si>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</si>
  <si>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</si>
  <si>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</si>
  <si>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</si>
  <si>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</si>
  <si>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</si>
  <si>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</si>
  <si>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</si>
  <si>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</si>
  <si>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</si>
  <si>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</si>
  <si>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</si>
  <si>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</si>
  <si>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</si>
  <si>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</si>
  <si>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</si>
  <si>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</si>
  <si>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</si>
  <si>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</si>
  <si>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</si>
  <si>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</si>
  <si>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</si>
  <si>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</si>
  <si>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</si>
  <si>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</si>
  <si>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</si>
  <si>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</si>
  <si>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</si>
  <si>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</si>
  <si>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</si>
  <si>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</si>
  <si>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</si>
  <si>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</si>
  <si>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</si>
  <si>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</si>
  <si>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</si>
  <si>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</si>
  <si>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</si>
  <si>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</si>
  <si>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</si>
  <si>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</si>
  <si>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</si>
  <si>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</si>
  <si>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</si>
  <si>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</si>
  <si>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</si>
  <si>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</si>
  <si>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</si>
  <si>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</si>
  <si>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</si>
  <si>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</si>
  <si>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</si>
  <si>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</si>
  <si>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</si>
  <si>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</si>
  <si>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</si>
  <si>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</si>
  <si>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</si>
  <si>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</si>
  <si>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</si>
  <si>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</si>
  <si>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</si>
  <si>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</si>
  <si>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</si>
  <si>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</si>
  <si>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</si>
  <si>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</si>
  <si>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</si>
  <si>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</si>
  <si>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</si>
  <si>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</si>
  <si>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</si>
  <si>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</si>
  <si>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</si>
  <si>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</si>
  <si>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</si>
  <si>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</si>
  <si>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</si>
  <si>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</si>
  <si>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</si>
  <si>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</si>
  <si>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</si>
  <si>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</si>
  <si>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</si>
  <si>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</si>
  <si>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</si>
  <si>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</si>
  <si>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</si>
  <si>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</si>
  <si>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</si>
  <si>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</si>
  <si>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</si>
  <si>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</si>
  <si>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</si>
  <si>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</si>
  <si>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</si>
  <si>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</si>
  <si>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</si>
  <si>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</si>
  <si>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</si>
  <si>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</si>
  <si>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</si>
  <si>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</si>
  <si>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</si>
  <si>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</si>
  <si>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</si>
  <si>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</si>
  <si>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</si>
  <si>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</si>
  <si>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</si>
  <si>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</si>
  <si>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</si>
  <si>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</si>
  <si>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</si>
  <si>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</si>
  <si>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</si>
  <si>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</si>
  <si>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</si>
  <si>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</si>
  <si>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</si>
  <si>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</si>
  <si>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</si>
  <si>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</si>
  <si>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</si>
  <si>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</si>
  <si>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</si>
  <si>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</si>
  <si>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</si>
  <si>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</si>
  <si>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</si>
  <si>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</si>
  <si>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</si>
  <si>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</si>
  <si>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</si>
  <si>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</si>
  <si>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</si>
  <si>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</si>
  <si>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</si>
  <si>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</si>
  <si>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</si>
  <si>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</si>
  <si>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</si>
  <si>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</si>
  <si>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</si>
  <si>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</si>
  <si>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</si>
  <si>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</si>
  <si>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</si>
  <si>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</si>
  <si>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</si>
  <si>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</si>
  <si>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</si>
  <si>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</si>
  <si>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</si>
  <si>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</si>
  <si>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</si>
  <si>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</si>
  <si>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</si>
  <si>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</si>
  <si>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</si>
  <si>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</si>
  <si>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</si>
  <si>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</si>
  <si>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</si>
  <si>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</si>
  <si>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</si>
  <si>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</si>
  <si>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</si>
  <si>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</si>
  <si>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</si>
  <si>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</si>
  <si>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</si>
  <si>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</si>
  <si>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</si>
  <si>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</si>
  <si>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</si>
  <si>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</si>
  <si>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</si>
  <si>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</si>
  <si>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</si>
  <si>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</si>
  <si>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</si>
  <si>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</si>
  <si>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</si>
  <si>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</si>
  <si>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</si>
  <si>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</si>
  <si>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</si>
  <si>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</si>
  <si>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</si>
  <si>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</si>
  <si>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</si>
  <si>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</si>
  <si>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</si>
  <si>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</si>
  <si>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</si>
  <si>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</si>
  <si>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</si>
  <si>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</si>
  <si>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</si>
  <si>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</si>
  <si>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</si>
  <si>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</si>
  <si>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</si>
  <si>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</si>
  <si>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</si>
  <si>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</si>
  <si>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</si>
  <si>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</si>
  <si>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</si>
  <si>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</si>
  <si>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</si>
  <si>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</si>
  <si>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</si>
  <si>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</si>
  <si>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</si>
  <si>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</si>
  <si>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</si>
  <si>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</si>
  <si>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</si>
  <si>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</si>
  <si>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</si>
  <si>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</si>
  <si>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</si>
  <si>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</si>
  <si>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</si>
  <si>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</si>
  <si>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</si>
  <si>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</si>
  <si>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</si>
  <si>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</si>
  <si>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</si>
  <si>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</si>
  <si>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</si>
  <si>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</si>
  <si>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</si>
  <si>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</si>
  <si>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</si>
  <si>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</si>
  <si>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</si>
  <si>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</si>
  <si>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</si>
  <si>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</si>
  <si>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</si>
  <si>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</si>
  <si>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</si>
  <si>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</si>
  <si>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</si>
  <si>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</si>
  <si>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</si>
  <si>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</si>
  <si>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</si>
  <si>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</si>
  <si>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</si>
  <si>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</si>
  <si>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</si>
  <si>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</si>
  <si>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</si>
  <si>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</si>
  <si>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</si>
  <si>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</si>
  <si>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</si>
  <si>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</si>
  <si>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</si>
  <si>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</si>
  <si>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</si>
  <si>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</si>
  <si>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</si>
  <si>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</si>
  <si>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</si>
  <si>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</si>
  <si>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</si>
  <si>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</si>
  <si>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</si>
  <si>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</si>
  <si>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</si>
  <si>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</si>
  <si>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</si>
  <si>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</si>
  <si>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</si>
  <si>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</si>
  <si>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</si>
  <si>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</si>
  <si>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</si>
  <si>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</si>
  <si>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</si>
  <si>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</si>
  <si>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</si>
  <si>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</si>
  <si>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</si>
  <si>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</si>
  <si>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</si>
  <si>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</si>
  <si>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</si>
  <si>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</si>
  <si>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</si>
  <si>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</si>
  <si>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</si>
  <si>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</si>
  <si>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</si>
  <si>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</si>
  <si>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</si>
  <si>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</si>
  <si>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</si>
  <si>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</si>
  <si>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</si>
  <si>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</si>
  <si>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</si>
  <si>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</si>
  <si>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</si>
  <si>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</si>
  <si>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</si>
  <si>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</si>
  <si>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</si>
  <si>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</si>
  <si>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</si>
  <si>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</si>
  <si>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</si>
  <si>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</si>
  <si>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</si>
  <si>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</si>
  <si>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</si>
  <si>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</si>
  <si>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</si>
  <si>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</si>
  <si>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</si>
  <si>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</si>
  <si>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</si>
  <si>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</si>
  <si>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</si>
  <si>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</si>
  <si>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</si>
  <si>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</si>
  <si>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</si>
  <si>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</si>
  <si>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</si>
  <si>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</si>
  <si>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</si>
  <si>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</si>
  <si>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</si>
  <si>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</si>
  <si>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</si>
  <si>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</si>
  <si>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</si>
  <si>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</si>
  <si>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</si>
  <si>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</si>
  <si>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</si>
  <si>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</si>
  <si>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</si>
  <si>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</si>
  <si>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</si>
  <si>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</si>
  <si>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</si>
  <si>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</si>
  <si>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</si>
  <si>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</si>
  <si>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</si>
  <si>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</si>
  <si>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</si>
  <si>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</si>
  <si>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</si>
  <si>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</si>
  <si>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</si>
  <si>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</si>
  <si>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</si>
  <si>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</si>
  <si>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</si>
  <si>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</si>
  <si>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</si>
  <si>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</si>
  <si>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</si>
  <si>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</si>
  <si>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</si>
  <si>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</si>
  <si>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</si>
  <si>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</si>
  <si>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</si>
  <si>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</si>
  <si>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</si>
  <si>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</si>
  <si>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</si>
  <si>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</si>
  <si>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</si>
  <si>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</si>
  <si>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</si>
  <si>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</si>
  <si>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</si>
  <si>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</si>
  <si>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</si>
  <si>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</si>
  <si>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</si>
  <si>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</si>
  <si>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</si>
  <si>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</si>
  <si>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</si>
  <si>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</si>
  <si>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</si>
  <si>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</si>
  <si>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</si>
  <si>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</si>
  <si>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</si>
  <si>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</si>
  <si>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</si>
  <si>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</si>
  <si>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</si>
  <si>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</si>
  <si>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</si>
  <si>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</si>
  <si>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</si>
  <si>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</si>
  <si>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</si>
  <si>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</si>
  <si>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</si>
  <si>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</si>
  <si>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</si>
  <si>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</si>
  <si>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</si>
  <si>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</si>
  <si>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</si>
  <si>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</si>
  <si>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</si>
  <si>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</si>
  <si>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</si>
  <si>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</si>
  <si>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</si>
  <si>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</si>
  <si>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</si>
  <si>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</si>
  <si>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</si>
  <si>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</si>
  <si>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</si>
  <si>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</si>
  <si>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</si>
  <si>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</si>
  <si>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</si>
  <si>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</si>
  <si>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</si>
  <si>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</si>
  <si>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</si>
  <si>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</si>
  <si>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</si>
  <si>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</si>
  <si>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</si>
  <si>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</si>
  <si>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</si>
  <si>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</si>
  <si>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</si>
  <si>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</si>
  <si>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</si>
  <si>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</si>
  <si>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</si>
  <si>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</si>
  <si>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</si>
  <si>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</si>
  <si>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</si>
  <si>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</si>
  <si>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</si>
  <si>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</si>
  <si>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</si>
  <si>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</si>
  <si>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</si>
  <si>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</si>
  <si>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</si>
  <si>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</si>
  <si>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</si>
  <si>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</si>
  <si>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</si>
  <si>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</si>
  <si>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</si>
  <si>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</si>
  <si>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</si>
  <si>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</si>
  <si>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</si>
  <si>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</si>
  <si>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</si>
  <si>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</si>
  <si>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</si>
  <si>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</si>
  <si>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</si>
  <si>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</si>
  <si>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</si>
  <si>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</si>
  <si>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</si>
  <si>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</si>
  <si>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</si>
  <si>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</si>
  <si>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</si>
  <si>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</si>
  <si>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</si>
  <si>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</si>
  <si>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</si>
  <si>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</si>
  <si>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</si>
  <si>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</si>
  <si>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</si>
  <si>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</si>
  <si>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</si>
  <si>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</si>
  <si>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</si>
  <si>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</si>
  <si>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</si>
  <si>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</si>
  <si>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</si>
  <si>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</si>
  <si>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</si>
  <si>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</si>
  <si>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</si>
  <si>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</si>
  <si>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</si>
  <si>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</si>
  <si>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</si>
  <si>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</si>
  <si>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</si>
  <si>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</si>
  <si>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</si>
  <si>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</si>
  <si>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</si>
  <si>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</si>
  <si>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</si>
  <si>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</si>
  <si>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</si>
  <si>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</si>
  <si>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</si>
  <si>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</si>
  <si>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</si>
  <si>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</si>
  <si>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</si>
  <si>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</si>
  <si>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</si>
  <si>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</si>
  <si>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</si>
  <si>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</si>
  <si>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</si>
  <si>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</si>
  <si>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</si>
  <si>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</si>
  <si>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</si>
  <si>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</si>
  <si>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</si>
  <si>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</si>
  <si>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</si>
  <si>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</si>
  <si>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</si>
  <si>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</si>
  <si>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</si>
  <si>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</si>
  <si>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</si>
  <si>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</si>
  <si>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</si>
  <si>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</si>
  <si>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</si>
  <si>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</si>
  <si>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</si>
  <si>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</si>
  <si>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</si>
  <si>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</si>
  <si>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</si>
  <si>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</si>
  <si>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</si>
  <si>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</si>
  <si>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</si>
  <si>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</si>
  <si>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</si>
  <si>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</si>
  <si>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</si>
  <si>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</si>
  <si>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</si>
  <si>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</si>
  <si>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</si>
  <si>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</si>
  <si>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</si>
  <si>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</si>
  <si>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</si>
  <si>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</si>
  <si>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</si>
  <si>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</si>
  <si>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</si>
  <si>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</si>
  <si>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</si>
  <si>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</si>
  <si>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</si>
  <si>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</si>
  <si>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</si>
  <si>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</si>
  <si>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</si>
  <si>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</si>
  <si>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</si>
  <si>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</si>
  <si>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</si>
  <si>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</si>
  <si>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</si>
  <si>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</si>
  <si>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</si>
  <si>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</si>
  <si>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</si>
  <si>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</si>
  <si>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</si>
  <si>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</si>
  <si>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</si>
  <si>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</si>
  <si>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</si>
  <si>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</si>
  <si>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</si>
  <si>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</si>
  <si>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</si>
  <si>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</si>
  <si>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</si>
  <si>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</si>
  <si>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</si>
  <si>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</si>
  <si>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</si>
  <si>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</si>
  <si>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</si>
  <si>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</si>
  <si>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</si>
  <si>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</si>
  <si>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</si>
  <si>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</si>
  <si>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</si>
  <si>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</si>
  <si>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</si>
  <si>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</si>
  <si>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</si>
  <si>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</si>
  <si>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</si>
  <si>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</si>
  <si>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</si>
  <si>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</si>
  <si>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</si>
  <si>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</si>
  <si>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</si>
  <si>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</si>
  <si>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</si>
  <si>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</si>
  <si>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</si>
  <si>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</si>
  <si>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</si>
  <si>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</si>
  <si>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</si>
  <si>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</si>
  <si>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</si>
  <si>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</si>
  <si>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</si>
  <si>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</si>
  <si>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</si>
  <si>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</si>
  <si>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</si>
  <si>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</si>
  <si>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</si>
  <si>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</si>
  <si>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</si>
  <si>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</si>
  <si>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</si>
  <si>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</si>
  <si>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</si>
  <si>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</si>
  <si>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</si>
  <si>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</si>
  <si>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</si>
  <si>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</si>
  <si>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</si>
  <si>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</si>
  <si>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</si>
  <si>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</si>
  <si>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</si>
  <si>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</si>
  <si>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</si>
  <si>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</si>
  <si>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</si>
  <si>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</si>
  <si>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</si>
  <si>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</si>
  <si>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</si>
  <si>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</si>
  <si>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</si>
  <si>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</si>
  <si>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</si>
  <si>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</si>
  <si>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</si>
  <si>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</si>
  <si>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</si>
  <si>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</si>
  <si>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</si>
  <si>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</si>
  <si>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</si>
  <si>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</si>
  <si>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</si>
  <si>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</si>
  <si>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</si>
  <si>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</si>
  <si>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</si>
  <si>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</si>
  <si>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</si>
  <si>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</si>
  <si>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</si>
  <si>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</si>
  <si>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</si>
  <si>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</si>
  <si>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</si>
  <si>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</si>
  <si>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</si>
  <si>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</si>
  <si>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</si>
  <si>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</si>
  <si>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</si>
  <si>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</si>
  <si>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</si>
  <si>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</si>
  <si>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</si>
  <si>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</si>
  <si>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</si>
  <si>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</si>
  <si>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</si>
  <si>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</si>
  <si>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</si>
  <si>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</si>
  <si>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</si>
  <si>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</si>
  <si>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</si>
  <si>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</si>
  <si>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</si>
  <si>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</si>
  <si>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</si>
  <si>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</si>
  <si>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</si>
  <si>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</si>
  <si>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</si>
  <si>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</si>
  <si>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</si>
  <si>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</si>
  <si>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</si>
  <si>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</si>
  <si>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</si>
  <si>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</si>
  <si>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</si>
  <si>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</si>
  <si>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</si>
  <si>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</si>
  <si>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</si>
  <si>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</si>
  <si>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</si>
  <si>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</si>
  <si>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</si>
  <si>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</si>
  <si>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</si>
  <si>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</si>
  <si>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</si>
  <si>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</si>
  <si>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</si>
  <si>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</si>
  <si>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</si>
  <si>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</si>
  <si>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</si>
  <si>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</si>
  <si>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</si>
  <si>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</si>
  <si>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</si>
  <si>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</si>
  <si>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</si>
  <si>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</si>
  <si>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</si>
  <si>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</si>
  <si>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</si>
  <si>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</si>
  <si>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</si>
  <si>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</si>
  <si>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</si>
  <si>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</si>
  <si>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</si>
  <si>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</si>
  <si>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</si>
  <si>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</si>
  <si>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</si>
  <si>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</si>
  <si>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</si>
  <si>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</si>
  <si>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</si>
  <si>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</si>
  <si>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</si>
  <si>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</si>
  <si>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</si>
  <si>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</si>
  <si>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</si>
  <si>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</si>
  <si>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</si>
  <si>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</si>
  <si>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</si>
  <si>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</si>
  <si>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</si>
  <si>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</si>
  <si>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</si>
  <si>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</si>
  <si>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</si>
  <si>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</si>
  <si>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</si>
  <si>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</si>
  <si>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</si>
  <si>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</si>
  <si>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</si>
  <si>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</si>
  <si>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</si>
  <si>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</si>
  <si>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</si>
  <si>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</si>
  <si>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</si>
  <si>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</si>
  <si>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</si>
  <si>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</si>
  <si>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</si>
  <si>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</si>
  <si>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</si>
  <si>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</si>
  <si>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</si>
  <si>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</si>
  <si>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</si>
  <si>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</si>
  <si>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</si>
  <si>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</si>
  <si>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</si>
  <si>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</si>
  <si>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</si>
  <si>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</si>
  <si>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</si>
  <si>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</si>
  <si>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</si>
  <si>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</si>
  <si>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</si>
  <si>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</si>
  <si>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</si>
  <si>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</si>
  <si>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</si>
  <si>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</si>
  <si>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</si>
  <si>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</si>
  <si>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</si>
  <si>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</si>
  <si>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</si>
  <si>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</si>
  <si>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</si>
  <si>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</si>
  <si>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</si>
  <si>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</si>
  <si>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</si>
  <si>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</si>
  <si>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</si>
  <si>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</si>
  <si>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</si>
  <si>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</si>
  <si>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</si>
  <si>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</si>
  <si>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</si>
  <si>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</si>
  <si>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</si>
  <si>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</si>
  <si>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</si>
  <si>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</si>
  <si>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</si>
  <si>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</si>
  <si>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</si>
  <si>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</si>
  <si>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</si>
  <si>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</si>
  <si>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</si>
  <si>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</si>
  <si>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</si>
  <si>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</si>
  <si>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</si>
  <si>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</si>
  <si>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</si>
  <si>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</si>
  <si>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</si>
  <si>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</si>
  <si>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</si>
  <si>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</si>
  <si>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</si>
  <si>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</si>
  <si>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</si>
  <si>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</si>
  <si>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</si>
  <si>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</si>
  <si>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</si>
  <si>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</si>
  <si>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</si>
  <si>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</si>
  <si>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</si>
  <si>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</si>
  <si>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</si>
  <si>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</si>
  <si>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</si>
  <si>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</si>
  <si>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</si>
  <si>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</si>
  <si>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</si>
  <si>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</si>
  <si>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</si>
  <si>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</si>
  <si>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</si>
  <si>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</si>
  <si>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</si>
  <si>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</si>
  <si>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</si>
  <si>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</si>
  <si>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</si>
  <si>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</si>
  <si>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</si>
  <si>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</si>
  <si>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</si>
  <si>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</si>
  <si>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</si>
  <si>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</si>
  <si>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</si>
  <si>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</si>
  <si>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</si>
  <si>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</si>
  <si>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</si>
  <si>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</si>
  <si>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</si>
  <si>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</si>
  <si>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</si>
  <si>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</si>
  <si>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</si>
  <si>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</si>
  <si>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</si>
  <si>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</si>
  <si>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</si>
  <si>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</si>
  <si>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</si>
  <si>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</si>
  <si>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</si>
  <si>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</si>
  <si>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</si>
  <si>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</si>
  <si>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</si>
  <si>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</si>
  <si>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</si>
  <si>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</si>
  <si>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</si>
  <si>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</si>
  <si>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</si>
  <si>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</si>
  <si>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</si>
  <si>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</si>
  <si>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</si>
  <si>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</si>
  <si>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</si>
  <si>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</si>
  <si>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</si>
  <si>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</si>
  <si>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</si>
  <si>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</si>
  <si>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</si>
  <si>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</si>
  <si>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</si>
  <si>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</si>
  <si>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</si>
  <si>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</si>
  <si>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</si>
  <si>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</si>
  <si>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</si>
  <si>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</si>
  <si>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</si>
  <si>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</si>
  <si>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</si>
  <si>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</si>
  <si>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</si>
  <si>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</si>
  <si>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</si>
  <si>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</si>
  <si>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</si>
  <si>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</si>
  <si>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</si>
  <si>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</si>
  <si>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</si>
  <si>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</si>
  <si>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</si>
  <si>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</si>
  <si>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</si>
  <si>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</si>
  <si>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</si>
  <si>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</si>
  <si>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</si>
  <si>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</si>
  <si>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</si>
  <si>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</si>
  <si>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</si>
  <si>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</si>
  <si>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</si>
  <si>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</si>
  <si>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</si>
  <si>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</si>
  <si>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</si>
  <si>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</si>
  <si>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</si>
  <si>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</si>
  <si>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</si>
  <si>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</si>
  <si>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</si>
  <si>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</si>
  <si>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</si>
  <si>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</si>
  <si>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</si>
  <si>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</si>
  <si>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</si>
  <si>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</si>
  <si>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</si>
  <si>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</si>
  <si>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</si>
  <si>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</si>
  <si>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</si>
  <si>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</si>
  <si>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</si>
  <si>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</si>
  <si>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</si>
  <si>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</si>
  <si>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</si>
  <si>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</si>
  <si>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</si>
  <si>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</si>
  <si>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</si>
  <si>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</si>
  <si>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</si>
  <si>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</si>
  <si>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</si>
  <si>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</si>
  <si>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</si>
  <si>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</si>
  <si>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</si>
  <si>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</si>
  <si>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</si>
  <si>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</si>
  <si>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</si>
  <si>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</si>
  <si>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</si>
  <si>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</si>
  <si>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</si>
  <si>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</si>
  <si>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</si>
  <si>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</si>
  <si>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</si>
  <si>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</si>
  <si>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</si>
  <si>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</si>
  <si>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</si>
  <si>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</si>
  <si>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</si>
  <si>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</si>
  <si>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</si>
  <si>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</si>
  <si>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</si>
  <si>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</si>
  <si>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</si>
  <si>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</si>
  <si>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</si>
  <si>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</si>
  <si>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</si>
  <si>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</si>
  <si>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</si>
  <si>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</si>
  <si>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</si>
  <si>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</si>
  <si>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</si>
  <si>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</si>
  <si>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</si>
  <si>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</si>
  <si>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</si>
  <si>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</si>
  <si>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</si>
  <si>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</si>
  <si>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</si>
  <si>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</si>
  <si>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</si>
  <si>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</si>
  <si>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</si>
  <si>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</si>
  <si>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</si>
  <si>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</si>
  <si>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</si>
  <si>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</si>
  <si>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</si>
  <si>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</si>
  <si>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</si>
  <si>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</si>
  <si>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</si>
  <si>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</si>
  <si>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</si>
  <si>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</si>
  <si>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</si>
  <si>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</si>
  <si>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</si>
  <si>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</si>
  <si>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</si>
  <si>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</si>
  <si>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</si>
  <si>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</si>
  <si>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</si>
  <si>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</si>
  <si>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</si>
  <si>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</si>
  <si>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</si>
  <si>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</si>
  <si>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</si>
  <si>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</si>
  <si>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</si>
  <si>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</si>
  <si>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</si>
  <si>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</si>
  <si>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</si>
  <si>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</si>
  <si>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</si>
  <si>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</si>
  <si>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</si>
  <si>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</si>
  <si>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</si>
  <si>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</si>
  <si>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</si>
  <si>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</si>
  <si>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</si>
  <si>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</si>
  <si>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</si>
  <si>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</si>
  <si>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</si>
  <si>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</si>
  <si>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</si>
  <si>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</si>
  <si>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</si>
  <si>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</si>
  <si>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</si>
  <si>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</si>
  <si>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</si>
  <si>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</si>
  <si>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</si>
  <si>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</si>
  <si>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</si>
  <si>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</si>
  <si>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</si>
  <si>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</si>
  <si>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</si>
  <si>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</si>
  <si>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</si>
  <si>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</si>
  <si>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</si>
  <si>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</si>
  <si>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</si>
  <si>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</si>
  <si>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</si>
  <si>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</si>
  <si>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</si>
  <si>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</si>
  <si>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</si>
  <si>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</si>
  <si>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</si>
  <si>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</si>
  <si>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</si>
  <si>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</si>
  <si>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</si>
  <si>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</si>
  <si>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</si>
  <si>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</si>
  <si>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</si>
  <si>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</si>
  <si>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</si>
  <si>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</si>
  <si>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</si>
  <si>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</si>
  <si>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</si>
  <si>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</si>
  <si>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</si>
  <si>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</si>
  <si>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</si>
  <si>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</si>
  <si>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</si>
  <si>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</si>
  <si>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</si>
  <si>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</si>
  <si>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</si>
  <si>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</si>
  <si>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</si>
  <si>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</si>
  <si>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</si>
  <si>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</si>
  <si>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</si>
  <si>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</si>
  <si>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</si>
  <si>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</si>
  <si>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</si>
  <si>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</si>
  <si>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</si>
  <si>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</si>
  <si>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</si>
  <si>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</si>
  <si>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</si>
  <si>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</si>
  <si>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</si>
  <si>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</si>
  <si>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</si>
  <si>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</si>
  <si>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</si>
  <si>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</si>
  <si>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</si>
  <si>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</si>
  <si>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</si>
  <si>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</si>
  <si>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</si>
  <si>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</si>
  <si>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</si>
  <si>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</si>
  <si>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</si>
  <si>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</si>
  <si>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</si>
  <si>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</si>
  <si>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</si>
  <si>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</si>
  <si>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</si>
  <si>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</si>
  <si>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</si>
  <si>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</si>
  <si>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</si>
  <si>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</si>
  <si>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</si>
  <si>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</si>
  <si>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</si>
  <si>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</si>
  <si>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</si>
  <si>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</si>
  <si>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</si>
  <si>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</si>
  <si>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</si>
  <si>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</si>
  <si>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</si>
  <si>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</si>
  <si>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</si>
  <si>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</si>
  <si>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</si>
  <si>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</si>
  <si>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</si>
  <si>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</si>
  <si>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</si>
  <si>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</si>
  <si>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</si>
  <si>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</si>
  <si>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</si>
  <si>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</si>
  <si>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</si>
  <si>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</si>
  <si>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</si>
  <si>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</si>
  <si>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</si>
  <si>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</si>
  <si>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</si>
  <si>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</si>
  <si>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</si>
  <si>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</si>
  <si>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</si>
  <si>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</si>
  <si>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</si>
  <si>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</si>
  <si>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</si>
  <si>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</si>
  <si>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</si>
  <si>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</si>
  <si>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</si>
  <si>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</si>
  <si>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</si>
  <si>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</si>
  <si>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</si>
  <si>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</si>
  <si>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</si>
  <si>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</si>
  <si>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</si>
  <si>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</si>
  <si>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</si>
  <si>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</si>
  <si>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</si>
  <si>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</si>
  <si>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</si>
  <si>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</si>
  <si>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</si>
  <si>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</si>
  <si>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</si>
  <si>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</si>
  <si>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</si>
  <si>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</si>
  <si>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</si>
  <si>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</si>
  <si>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</si>
  <si>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</si>
  <si>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</si>
  <si>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</si>
  <si>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</si>
  <si>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</si>
  <si>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</si>
  <si>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</si>
  <si>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</si>
  <si>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</si>
  <si>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</si>
  <si>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</si>
  <si>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</si>
  <si>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</si>
  <si>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</si>
  <si>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</si>
  <si>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</si>
  <si>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</si>
  <si>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</si>
  <si>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</si>
  <si>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</si>
  <si>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</si>
  <si>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</si>
  <si>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</si>
  <si>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</si>
  <si>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</si>
  <si>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</si>
  <si>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</si>
  <si>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</si>
  <si>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</si>
  <si>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</si>
  <si>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</si>
  <si>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</si>
  <si>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</si>
  <si>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</si>
  <si>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</si>
  <si>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</si>
  <si>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</si>
  <si>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</si>
  <si>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</si>
  <si>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</si>
  <si>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</si>
  <si>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</si>
  <si>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</si>
  <si>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</si>
  <si>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</si>
  <si>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</si>
  <si>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</si>
  <si>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</si>
  <si>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</si>
  <si>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</si>
  <si>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</si>
  <si>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</si>
  <si>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</si>
  <si>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</si>
  <si>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</si>
  <si>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</si>
  <si>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</si>
  <si>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</si>
  <si>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</si>
  <si>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</si>
  <si>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</si>
  <si>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</si>
  <si>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</si>
  <si>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</si>
  <si>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</si>
  <si>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</si>
  <si>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</si>
  <si>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</si>
  <si>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</si>
  <si>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</si>
  <si>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</si>
  <si>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</si>
  <si>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</si>
  <si>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</si>
  <si>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</si>
  <si>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</si>
  <si>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</si>
  <si>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</si>
  <si>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</si>
  <si>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</si>
  <si>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</si>
  <si>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</si>
  <si>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</si>
  <si>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</si>
  <si>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</si>
  <si>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</si>
  <si>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</si>
  <si>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</si>
  <si>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</si>
  <si>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</si>
  <si>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</si>
  <si>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</si>
  <si>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</si>
  <si>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</si>
  <si>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</si>
  <si>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</si>
  <si>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</si>
  <si>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</si>
  <si>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</si>
  <si>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</si>
  <si>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</si>
  <si>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</si>
  <si>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</si>
  <si>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</si>
  <si>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</si>
  <si>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</si>
  <si>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</si>
  <si>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</si>
  <si>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</si>
  <si>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</si>
  <si>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</si>
  <si>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</si>
  <si>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</si>
  <si>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</si>
  <si>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</si>
  <si>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</si>
  <si>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</si>
  <si>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</si>
  <si>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</si>
  <si>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</si>
  <si>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</si>
  <si>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</si>
  <si>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</si>
  <si>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</si>
  <si>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</si>
  <si>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</si>
  <si>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</si>
  <si>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</si>
  <si>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</si>
  <si>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</si>
  <si>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</si>
  <si>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</si>
  <si>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</si>
  <si>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</si>
  <si>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</si>
  <si>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</si>
  <si>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</si>
  <si>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</si>
  <si>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</si>
  <si>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</si>
  <si>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</si>
  <si>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</si>
  <si>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</si>
  <si>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</si>
  <si>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</si>
  <si>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</si>
  <si>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</si>
  <si>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</si>
  <si>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</si>
  <si>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</si>
  <si>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</si>
  <si>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</si>
  <si>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</si>
  <si>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</si>
  <si>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</si>
  <si>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</si>
  <si>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</si>
  <si>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</si>
  <si>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</si>
  <si>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</si>
  <si>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</si>
  <si>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</si>
  <si>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</si>
  <si>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</si>
  <si>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</si>
  <si>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</si>
  <si>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</si>
  <si>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</si>
  <si>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</si>
  <si>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</si>
  <si>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</si>
  <si>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</si>
  <si>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</si>
  <si>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</si>
  <si>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</si>
  <si>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</si>
  <si>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</si>
  <si>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</si>
  <si>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</si>
  <si>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</si>
  <si>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</si>
  <si>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</si>
  <si>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</si>
  <si>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</si>
  <si>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</si>
  <si>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</si>
  <si>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</si>
  <si>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</si>
  <si>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</si>
  <si>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</si>
  <si>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</si>
  <si>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</si>
  <si>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</si>
  <si>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</si>
  <si>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</si>
  <si>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</si>
  <si>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</si>
  <si>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</si>
  <si>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</si>
  <si>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</si>
  <si>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</si>
  <si>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</si>
  <si>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</si>
  <si>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</si>
  <si>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</si>
  <si>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</si>
  <si>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</si>
  <si>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</si>
  <si>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</si>
  <si>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</si>
  <si>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</si>
  <si>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</si>
  <si>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</si>
  <si>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</si>
  <si>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</si>
  <si>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</si>
  <si>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</si>
  <si>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</si>
  <si>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</si>
  <si>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</si>
  <si>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</si>
  <si>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</si>
  <si>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</si>
  <si>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</si>
  <si>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</si>
  <si>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</si>
  <si>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</si>
  <si>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</si>
  <si>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</si>
  <si>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</si>
  <si>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</si>
  <si>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</si>
  <si>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</si>
  <si>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</si>
  <si>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</si>
  <si>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</si>
  <si>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</si>
  <si>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</si>
  <si>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</si>
  <si>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</si>
  <si>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</si>
  <si>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</si>
  <si>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</si>
  <si>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</si>
  <si>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</si>
  <si>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</si>
  <si>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</si>
  <si>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</si>
  <si>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</si>
  <si>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</si>
  <si>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</si>
  <si>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</si>
  <si>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</si>
  <si>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</si>
  <si>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</si>
  <si>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</si>
  <si>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</si>
  <si>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</si>
  <si>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</si>
  <si>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</si>
  <si>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</si>
  <si>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</si>
  <si>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</si>
  <si>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</si>
  <si>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</si>
  <si>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</si>
  <si>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</si>
  <si>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</si>
  <si>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</si>
  <si>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</si>
  <si>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</si>
  <si>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</si>
  <si>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</si>
  <si>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</si>
  <si>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</si>
  <si>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</si>
  <si>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</si>
  <si>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</si>
  <si>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</si>
  <si>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</si>
  <si>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</si>
  <si>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</si>
  <si>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</si>
  <si>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</si>
  <si>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</si>
  <si>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</si>
  <si>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</si>
  <si>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</si>
  <si>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</si>
  <si>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</si>
  <si>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</si>
  <si>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</si>
  <si>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</si>
  <si>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</si>
  <si>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</si>
  <si>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</si>
  <si>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</si>
  <si>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</si>
  <si>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</si>
  <si>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</si>
  <si>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</si>
  <si>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</si>
  <si>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</si>
  <si>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</si>
  <si>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</si>
  <si>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</si>
  <si>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</si>
  <si>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</si>
  <si>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</si>
  <si>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</si>
  <si>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</si>
  <si>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</si>
  <si>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</si>
  <si>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</si>
  <si>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</si>
  <si>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</si>
  <si>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</si>
  <si>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</si>
  <si>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</si>
  <si>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</si>
  <si>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</si>
  <si>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</si>
  <si>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</si>
  <si>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</si>
  <si>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</si>
  <si>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</si>
  <si>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</si>
  <si>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</si>
  <si>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</si>
  <si>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</si>
  <si>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</si>
  <si>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</si>
  <si>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</si>
  <si>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</si>
  <si>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</si>
  <si>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</si>
  <si>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</si>
  <si>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</si>
  <si>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</si>
  <si>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</si>
  <si>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</si>
  <si>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</si>
  <si>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</si>
  <si>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</si>
  <si>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</si>
  <si>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</si>
  <si>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</si>
  <si>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</si>
  <si>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</si>
  <si>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</si>
  <si>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</si>
  <si>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</si>
  <si>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</si>
  <si>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</si>
  <si>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</si>
  <si>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</si>
  <si>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</si>
  <si>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</si>
  <si>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</si>
  <si>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</si>
  <si>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</si>
  <si>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</si>
  <si>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</si>
  <si>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</si>
  <si>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</si>
  <si>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</si>
  <si>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</si>
  <si>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</si>
  <si>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</si>
  <si>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</si>
  <si>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</si>
  <si>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</si>
  <si>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</si>
  <si>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</si>
  <si>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</si>
  <si>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</si>
  <si>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</si>
  <si>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</si>
  <si>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</si>
  <si>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</si>
  <si>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</si>
  <si>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</si>
  <si>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</si>
  <si>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</si>
  <si>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</si>
  <si>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</si>
  <si>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</si>
  <si>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</si>
  <si>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</si>
  <si>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</si>
  <si>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</si>
  <si>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</si>
  <si>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</si>
  <si>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</si>
  <si>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</si>
  <si>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</si>
  <si>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</si>
  <si>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</si>
  <si>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</si>
  <si>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</si>
  <si>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</si>
  <si>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</si>
  <si>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</si>
  <si>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</si>
  <si>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</si>
  <si>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</si>
  <si>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</si>
  <si>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</si>
  <si>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</si>
  <si>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</si>
  <si>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</si>
  <si>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</si>
  <si>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</si>
  <si>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</si>
  <si>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</si>
  <si>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</si>
  <si>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</si>
  <si>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</si>
  <si>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</si>
  <si>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</si>
  <si>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</si>
  <si>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</si>
  <si>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</si>
  <si>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</si>
  <si>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</si>
  <si>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</si>
  <si>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</si>
  <si>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</si>
  <si>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</si>
  <si>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</si>
  <si>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</si>
  <si>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</si>
  <si>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</si>
  <si>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</si>
  <si>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</si>
  <si>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</si>
  <si>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</si>
  <si>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</si>
  <si>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</si>
  <si>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</si>
  <si>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</si>
  <si>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</si>
  <si>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</si>
  <si>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</si>
  <si>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</si>
  <si>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</si>
  <si>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</si>
  <si>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</si>
  <si>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</si>
  <si>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</si>
  <si>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</si>
  <si>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</si>
  <si>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</si>
  <si>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</si>
  <si>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</si>
  <si>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</si>
  <si>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</si>
  <si>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</si>
  <si>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</si>
  <si>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</si>
  <si>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</si>
  <si>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</si>
  <si>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</si>
  <si>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</si>
  <si>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</si>
  <si>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</si>
  <si>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</si>
  <si>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</si>
  <si>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</si>
  <si>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</si>
  <si>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</si>
  <si>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</si>
  <si>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</si>
  <si>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</si>
  <si>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</si>
  <si>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</si>
  <si>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</si>
  <si>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</si>
  <si>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</si>
  <si>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</si>
  <si>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</si>
  <si>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</si>
  <si>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</si>
  <si>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</si>
  <si>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</si>
  <si>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</si>
  <si>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</si>
  <si>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</si>
  <si>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</si>
  <si>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</si>
  <si>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</si>
  <si>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</si>
  <si>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</si>
  <si>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</si>
  <si>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</si>
  <si>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</si>
  <si>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</si>
  <si>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</si>
  <si>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</si>
  <si>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</si>
  <si>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</si>
  <si>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</si>
  <si>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</si>
  <si>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</si>
  <si>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</si>
  <si>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</si>
  <si>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</si>
  <si>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</si>
  <si>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</si>
  <si>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</si>
  <si>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</si>
  <si>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</si>
  <si>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</si>
  <si>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</si>
  <si>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</si>
  <si>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</si>
  <si>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</si>
  <si>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</si>
  <si>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</si>
  <si>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</si>
  <si>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</si>
  <si>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</si>
  <si>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</si>
  <si>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</si>
  <si>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</si>
  <si>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</si>
  <si>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</si>
  <si>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</si>
  <si>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</si>
  <si>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</si>
  <si>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</si>
  <si>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</si>
  <si>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</si>
  <si>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</si>
  <si>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</si>
  <si>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</si>
  <si>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</si>
  <si>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</si>
  <si>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</si>
  <si>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</si>
  <si>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</si>
  <si>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</si>
  <si>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</si>
  <si>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</si>
  <si>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</si>
  <si>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</si>
  <si>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</si>
  <si>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</si>
  <si>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</si>
  <si>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</si>
  <si>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</si>
  <si>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</si>
  <si>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</si>
  <si>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</si>
  <si>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</si>
  <si>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</si>
  <si>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</si>
  <si>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</si>
  <si>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</si>
  <si>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</si>
  <si>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</si>
  <si>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</si>
  <si>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</si>
  <si>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</si>
  <si>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</si>
  <si>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</si>
  <si>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</si>
  <si>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</si>
  <si>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</si>
  <si>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</si>
  <si>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</si>
  <si>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</si>
  <si>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</si>
  <si>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</si>
  <si>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</si>
  <si>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</si>
  <si>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</si>
  <si>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</si>
  <si>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</si>
  <si>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</si>
  <si>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</si>
  <si>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</si>
  <si>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</si>
  <si>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</si>
  <si>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</si>
  <si>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</si>
  <si>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</si>
  <si>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</si>
  <si>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</si>
  <si>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</si>
  <si>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</si>
  <si>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</si>
  <si>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</si>
  <si>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</si>
  <si>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</si>
  <si>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</si>
  <si>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</si>
  <si>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</si>
  <si>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</si>
  <si>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</si>
  <si>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</si>
  <si>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</si>
  <si>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</si>
  <si>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</si>
  <si>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</si>
  <si>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</si>
  <si>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</si>
  <si>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</si>
  <si>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</si>
  <si>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</si>
  <si>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</si>
  <si>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</si>
  <si>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</si>
  <si>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</si>
  <si>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</si>
  <si>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</si>
  <si>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</si>
  <si>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</si>
  <si>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</si>
  <si>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</si>
  <si>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</si>
  <si>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</si>
  <si>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</si>
  <si>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</si>
  <si>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</si>
  <si>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</si>
  <si>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</si>
  <si>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</si>
  <si>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</si>
  <si>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</si>
  <si>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</si>
  <si>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</si>
  <si>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</si>
  <si>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</si>
  <si>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</si>
  <si>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</si>
  <si>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</si>
  <si>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</si>
  <si>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</si>
  <si>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</si>
  <si>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</si>
  <si>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</si>
  <si>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</si>
  <si>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</si>
  <si>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</si>
  <si>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</si>
  <si>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</si>
  <si>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</si>
  <si>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</si>
  <si>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</si>
  <si>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</si>
  <si>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</si>
  <si>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</si>
  <si>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</si>
  <si>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</si>
  <si>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</si>
  <si>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</si>
  <si>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</si>
  <si>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</si>
  <si>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</si>
  <si>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</si>
  <si>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</si>
  <si>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</si>
  <si>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</si>
  <si>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</si>
  <si>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</si>
  <si>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</si>
  <si>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</si>
  <si>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</si>
  <si>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</si>
  <si>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</si>
  <si>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</si>
  <si>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</si>
  <si>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</si>
  <si>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</si>
  <si>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</si>
  <si>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</si>
  <si>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</si>
  <si>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</si>
  <si>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</si>
  <si>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</si>
  <si>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</si>
  <si>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</si>
  <si>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</si>
  <si>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</si>
  <si>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</si>
  <si>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</si>
  <si>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</si>
  <si>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</si>
  <si>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</si>
  <si>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</si>
  <si>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</si>
  <si>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</si>
  <si>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</si>
  <si>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</si>
  <si>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</si>
  <si>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</si>
  <si>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</si>
  <si>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</si>
  <si>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</si>
  <si>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</si>
  <si>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</si>
  <si>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</si>
  <si>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</si>
  <si>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</si>
  <si>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</si>
  <si>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</si>
  <si>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</si>
  <si>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</si>
  <si>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</si>
  <si>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</si>
  <si>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</si>
  <si>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</si>
  <si>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</si>
  <si>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</si>
  <si>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</si>
  <si>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</si>
  <si>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</si>
  <si>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</si>
  <si>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</si>
  <si>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</si>
  <si>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</si>
  <si>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</si>
  <si>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</si>
  <si>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</si>
  <si>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</si>
  <si>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</si>
  <si>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</si>
  <si>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</si>
  <si>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</si>
  <si>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</si>
  <si>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</si>
  <si>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</si>
  <si>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</si>
  <si>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</si>
  <si>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</si>
  <si>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</si>
  <si>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</si>
  <si>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</si>
  <si>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</si>
  <si>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</si>
  <si>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</si>
  <si>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</si>
  <si>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</si>
  <si>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</si>
  <si>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</si>
  <si>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</si>
  <si>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</si>
  <si>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</si>
  <si>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</si>
  <si>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</si>
  <si>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</si>
  <si>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</si>
  <si>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</si>
  <si>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</si>
  <si>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</si>
  <si>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</si>
  <si>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</si>
  <si>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</si>
  <si>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</si>
  <si>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</si>
  <si>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</si>
  <si>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</si>
  <si>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</si>
  <si>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</si>
  <si>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</si>
  <si>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</si>
  <si>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</si>
  <si>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</si>
  <si>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</si>
  <si>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</si>
  <si>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</si>
  <si>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</si>
  <si>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</si>
  <si>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</si>
  <si>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</si>
  <si>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</si>
  <si>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</si>
  <si>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</si>
  <si>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</si>
  <si>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</si>
  <si>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</si>
  <si>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</si>
  <si>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</si>
  <si>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</si>
  <si>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</si>
  <si>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</si>
  <si>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</si>
  <si>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</si>
  <si>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</si>
  <si>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</si>
  <si>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</si>
  <si>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</si>
  <si>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</si>
  <si>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</si>
  <si>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</si>
  <si>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</si>
  <si>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</si>
  <si>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</si>
  <si>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</si>
  <si>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</si>
  <si>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</si>
  <si>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</si>
  <si>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</si>
  <si>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</si>
  <si>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</si>
  <si>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</si>
  <si>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</si>
  <si>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</si>
  <si>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</si>
  <si>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</si>
  <si>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</si>
  <si>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</si>
  <si>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</si>
  <si>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</si>
  <si>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</si>
  <si>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</si>
  <si>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</si>
  <si>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</si>
  <si>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</si>
  <si>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</si>
  <si>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</si>
  <si>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</si>
  <si>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</si>
  <si>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</si>
  <si>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</si>
  <si>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</si>
  <si>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</si>
  <si>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</si>
  <si>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</si>
  <si>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</si>
  <si>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</si>
  <si>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</si>
  <si>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</si>
  <si>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</si>
  <si>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</si>
  <si>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</si>
  <si>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</si>
  <si>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</si>
  <si>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</si>
  <si>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</si>
  <si>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</si>
  <si>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</si>
  <si>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</si>
  <si>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</si>
  <si>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</si>
  <si>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</si>
  <si>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</si>
  <si>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</si>
  <si>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</si>
  <si>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</si>
  <si>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</si>
  <si>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</si>
  <si>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</si>
  <si>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</si>
  <si>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</si>
  <si>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</si>
  <si>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</si>
  <si>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</si>
  <si>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</si>
  <si>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</si>
  <si>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</si>
  <si>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</si>
  <si>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</si>
  <si>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</si>
  <si>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</si>
  <si>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</si>
  <si>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</si>
  <si>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</si>
  <si>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</si>
  <si>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</si>
  <si>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</si>
  <si>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</si>
  <si>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</si>
  <si>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</si>
  <si>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</si>
  <si>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</si>
  <si>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</si>
  <si>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</si>
  <si>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</si>
  <si>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</si>
  <si>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</si>
  <si>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</si>
  <si>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</si>
  <si>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</si>
  <si>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</si>
  <si>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</si>
  <si>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</si>
  <si>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</si>
  <si>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</si>
  <si>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</si>
  <si>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</si>
  <si>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</si>
  <si>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</si>
  <si>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</si>
  <si>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</si>
  <si>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</si>
  <si>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</si>
  <si>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</si>
  <si>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</si>
  <si>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</si>
  <si>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</si>
  <si>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</si>
  <si>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</si>
  <si>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</si>
  <si>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</si>
  <si>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</si>
  <si>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</si>
  <si>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</si>
  <si>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</si>
  <si>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</si>
  <si>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</si>
  <si>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</si>
  <si>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</si>
  <si>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</si>
  <si>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</si>
  <si>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</si>
  <si>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</si>
  <si>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</si>
  <si>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</si>
  <si>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</si>
  <si>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</si>
  <si>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</si>
  <si>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</si>
  <si>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</si>
  <si>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</si>
  <si>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</si>
  <si>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</si>
  <si>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</si>
  <si>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</si>
  <si>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</si>
  <si>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</si>
  <si>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</si>
  <si>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</si>
  <si>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</si>
  <si>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</si>
  <si>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</si>
  <si>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</si>
  <si>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</si>
  <si>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</si>
  <si>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</si>
  <si>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</si>
  <si>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</si>
  <si>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</si>
  <si>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</si>
  <si>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</si>
  <si>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</si>
  <si>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</si>
  <si>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</si>
  <si>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</si>
  <si>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</si>
  <si>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</si>
  <si>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</si>
  <si>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</si>
  <si>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</si>
  <si>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</si>
  <si>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</si>
  <si>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</si>
  <si>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</si>
  <si>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</si>
  <si>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</si>
  <si>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</si>
  <si>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</si>
  <si>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</si>
  <si>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</si>
  <si>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</si>
  <si>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</si>
  <si>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</si>
  <si>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</si>
  <si>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</si>
  <si>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</si>
  <si>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</si>
  <si>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</si>
  <si>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</si>
  <si>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</si>
  <si>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</si>
  <si>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</si>
  <si>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</si>
  <si>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</si>
  <si>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</si>
  <si>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</si>
  <si>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</si>
  <si>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</si>
  <si>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</si>
  <si>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</si>
  <si>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</si>
  <si>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</si>
  <si>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</si>
  <si>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</si>
  <si>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</si>
  <si>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</si>
  <si>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</si>
  <si>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</si>
  <si>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</si>
  <si>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</si>
  <si>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</si>
  <si>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</si>
  <si>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</si>
  <si>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</si>
  <si>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</si>
  <si>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</si>
  <si>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</si>
  <si>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</si>
  <si>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</si>
  <si>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</si>
  <si>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</si>
  <si>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</si>
  <si>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</si>
  <si>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</si>
  <si>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</si>
  <si>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</si>
  <si>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</si>
  <si>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</si>
  <si>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</si>
  <si>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</si>
  <si>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</si>
  <si>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</si>
  <si>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</si>
  <si>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</si>
  <si>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</si>
  <si>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</si>
  <si>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</si>
  <si>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</si>
  <si>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</si>
  <si>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</si>
  <si>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</si>
  <si>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</si>
  <si>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</si>
  <si>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</si>
  <si>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</si>
  <si>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</si>
  <si>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</si>
  <si>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</si>
  <si>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</si>
  <si>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</si>
  <si>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</si>
  <si>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</si>
  <si>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</si>
  <si>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</si>
  <si>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</si>
  <si>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</si>
  <si>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</si>
  <si>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</si>
  <si>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</si>
  <si>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</si>
  <si>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</si>
  <si>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</si>
  <si>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</si>
  <si>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</si>
  <si>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</si>
  <si>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</si>
  <si>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</si>
  <si>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</si>
  <si>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</si>
  <si>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</si>
  <si>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</si>
  <si>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</si>
  <si>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</si>
  <si>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</si>
  <si>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</si>
  <si>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</si>
  <si>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</si>
  <si>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</si>
  <si>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</si>
  <si>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</si>
  <si>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</si>
  <si>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</si>
  <si>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</si>
  <si>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</si>
  <si>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</si>
  <si>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</si>
  <si>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</si>
  <si>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</si>
  <si>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</si>
  <si>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</si>
  <si>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</si>
  <si>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</si>
  <si>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</si>
  <si>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</si>
  <si>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</si>
  <si>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</si>
  <si>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</si>
  <si>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</si>
  <si>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</si>
  <si>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</si>
  <si>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</si>
  <si>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</si>
  <si>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</si>
  <si>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</si>
  <si>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</si>
  <si>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</si>
  <si>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</si>
  <si>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</si>
  <si>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</si>
  <si>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</si>
  <si>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</si>
  <si>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</si>
  <si>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</si>
  <si>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</si>
  <si>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</si>
  <si>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</si>
  <si>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</si>
  <si>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</si>
  <si>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</si>
  <si>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</si>
  <si>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</si>
  <si>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</si>
  <si>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</si>
  <si>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</si>
  <si>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</si>
  <si>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</si>
  <si>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</si>
  <si>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</si>
  <si>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</si>
  <si>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</si>
  <si>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</si>
  <si>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</si>
  <si>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</si>
  <si>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</si>
  <si>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</si>
  <si>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</si>
  <si>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</si>
  <si>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</si>
  <si>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</si>
  <si>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</si>
  <si>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</si>
  <si>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</si>
  <si>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</si>
  <si>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</si>
  <si>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</si>
  <si>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</si>
  <si>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</si>
  <si>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</si>
  <si>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</si>
  <si>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</si>
  <si>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</si>
  <si>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</si>
  <si>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</si>
  <si>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</si>
  <si>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</si>
  <si>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</si>
  <si>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</si>
  <si>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</si>
  <si>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</si>
  <si>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</si>
  <si>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</si>
  <si>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</si>
  <si>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</si>
  <si>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</si>
  <si>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</si>
  <si>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</si>
  <si>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</si>
  <si>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</si>
  <si>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</si>
  <si>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</si>
  <si>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</si>
  <si>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</si>
  <si>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</si>
  <si>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</si>
  <si>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</si>
  <si>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</si>
  <si>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</si>
  <si>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</si>
  <si>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</si>
  <si>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</si>
  <si>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</si>
  <si>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</si>
  <si>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</si>
  <si>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</si>
  <si>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</si>
  <si>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</si>
  <si>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</si>
  <si>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</si>
  <si>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</si>
  <si>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</si>
  <si>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</si>
  <si>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</si>
  <si>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</si>
  <si>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</si>
  <si>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</si>
  <si>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</si>
  <si>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</si>
  <si>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</si>
  <si>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</si>
  <si>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</si>
  <si>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</si>
  <si>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</si>
  <si>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</si>
  <si>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</si>
  <si>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</si>
  <si>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</si>
  <si>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</si>
  <si>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</si>
  <si>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</si>
  <si>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</si>
  <si>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</si>
  <si>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</si>
  <si>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</si>
  <si>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</si>
  <si>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</si>
  <si>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</si>
  <si>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</si>
  <si>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</si>
  <si>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</si>
  <si>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</si>
  <si>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</si>
  <si>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</si>
  <si>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</si>
  <si>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</si>
  <si>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</si>
  <si>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</si>
  <si>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</si>
  <si>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</si>
  <si>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</si>
  <si>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</si>
  <si>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</si>
  <si>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</si>
  <si>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</si>
  <si>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</si>
  <si>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</si>
  <si>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</si>
  <si>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</si>
  <si>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</si>
  <si>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</si>
  <si>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</si>
  <si>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</si>
  <si>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</si>
  <si>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</si>
  <si>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</si>
  <si>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</si>
  <si>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</si>
  <si>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</si>
  <si>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</si>
  <si>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</si>
  <si>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</si>
  <si>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</si>
  <si>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</si>
  <si>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</si>
  <si>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</si>
  <si>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</si>
  <si>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</si>
  <si>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</si>
  <si>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</si>
  <si>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</si>
  <si>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</si>
  <si>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</si>
  <si>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</si>
  <si>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</si>
  <si>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</si>
  <si>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</si>
  <si>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</si>
  <si>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</si>
  <si>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</si>
  <si>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</si>
  <si>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</si>
  <si>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</si>
  <si>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</si>
  <si>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</si>
  <si>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</si>
  <si>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</si>
  <si>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</si>
  <si>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</si>
  <si>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</si>
  <si>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</si>
  <si>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</si>
  <si>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</si>
  <si>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</si>
  <si>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</si>
  <si>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</si>
  <si>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</si>
  <si>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</si>
  <si>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</si>
  <si>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</si>
  <si>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</si>
  <si>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</si>
  <si>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</si>
  <si>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</si>
  <si>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</si>
  <si>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</si>
  <si>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</si>
  <si>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</si>
  <si>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</si>
  <si>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</si>
  <si>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</si>
  <si>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</si>
  <si>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</si>
  <si>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</si>
  <si>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</si>
  <si>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</si>
  <si>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</si>
  <si>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</si>
  <si>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</si>
  <si>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</si>
  <si>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</si>
  <si>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</si>
  <si>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</si>
  <si>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</si>
  <si>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</si>
  <si>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</si>
  <si>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</si>
  <si>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</si>
  <si>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</si>
  <si>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</si>
  <si>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</si>
  <si>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</si>
  <si>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</si>
  <si>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</si>
  <si>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</si>
  <si>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</si>
  <si>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</si>
  <si>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</si>
  <si>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</si>
  <si>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</si>
  <si>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</si>
  <si>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</si>
  <si>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</si>
  <si>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</si>
  <si>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</si>
  <si>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</si>
  <si>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</si>
  <si>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</si>
  <si>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</si>
  <si>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</si>
  <si>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</si>
  <si>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</si>
  <si>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</si>
  <si>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</si>
  <si>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</si>
  <si>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</si>
  <si>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</si>
  <si>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</si>
  <si>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</si>
  <si>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</si>
  <si>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</si>
  <si>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</si>
  <si>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</si>
  <si>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</si>
  <si>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</si>
  <si>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</si>
  <si>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</si>
  <si>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</si>
  <si>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</si>
  <si>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</si>
  <si>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</si>
  <si>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</si>
  <si>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</si>
  <si>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</si>
  <si>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</si>
  <si>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</si>
  <si>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</si>
  <si>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</si>
  <si>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</si>
  <si>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</si>
  <si>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</si>
  <si>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</si>
  <si>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</si>
  <si>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</si>
  <si>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</si>
  <si>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</si>
  <si>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</si>
  <si>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</si>
  <si>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</si>
  <si>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</si>
  <si>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</si>
  <si>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</si>
  <si>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</si>
  <si>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</si>
  <si>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</si>
  <si>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</si>
  <si>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</si>
  <si>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</si>
  <si>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</si>
  <si>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</si>
  <si>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</si>
  <si>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</si>
  <si>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</si>
  <si>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</si>
  <si>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</si>
  <si>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</si>
  <si>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</si>
  <si>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</si>
  <si>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</si>
  <si>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</si>
  <si>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</si>
  <si>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</si>
  <si>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</si>
  <si>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</si>
  <si>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</si>
  <si>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</si>
  <si>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</si>
  <si>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</si>
  <si>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</si>
  <si>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</si>
  <si>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</si>
  <si>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</si>
  <si>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</si>
  <si>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</si>
  <si>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</si>
  <si>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</si>
  <si>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</si>
  <si>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</si>
  <si>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</si>
  <si>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</si>
  <si>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</si>
  <si>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</si>
  <si>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</si>
  <si>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</si>
  <si>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</si>
  <si>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</si>
  <si>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</si>
  <si>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</si>
  <si>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</si>
  <si>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</si>
  <si>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</si>
  <si>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</si>
  <si>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</si>
  <si>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</si>
  <si>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</si>
  <si>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</si>
  <si>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</si>
  <si>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</si>
  <si>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</si>
  <si>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</si>
  <si>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</si>
  <si>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</si>
  <si>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</si>
  <si>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</si>
  <si>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</si>
  <si>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</si>
  <si>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</si>
  <si>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</si>
  <si>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</si>
  <si>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</si>
  <si>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</si>
  <si>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</si>
  <si>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</si>
  <si>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</si>
  <si>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</si>
  <si>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</si>
  <si>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</si>
  <si>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</si>
  <si>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</si>
  <si>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</si>
  <si>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</si>
  <si>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</si>
  <si>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</si>
  <si>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</si>
  <si>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</si>
  <si>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</si>
  <si>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</si>
  <si>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</si>
  <si>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</si>
  <si>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</si>
  <si>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</si>
  <si>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</si>
  <si>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</si>
  <si>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</si>
  <si>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</si>
  <si>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</si>
  <si>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</si>
  <si>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</si>
  <si>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</si>
  <si>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</si>
  <si>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</si>
  <si>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</si>
  <si>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</si>
  <si>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</si>
  <si>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</si>
  <si>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</si>
  <si>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</si>
  <si>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</si>
  <si>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</si>
  <si>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</si>
  <si>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</si>
  <si>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</si>
  <si>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</si>
  <si>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</si>
  <si>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</si>
  <si>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</si>
  <si>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</si>
  <si>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</si>
  <si>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</si>
  <si>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</si>
  <si>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</si>
  <si>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</si>
  <si>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</si>
  <si>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</si>
  <si>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</si>
  <si>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</si>
  <si>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</si>
  <si>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</si>
  <si>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</si>
  <si>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</si>
  <si>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</si>
  <si>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</si>
  <si>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</si>
  <si>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</si>
  <si>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</si>
  <si>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</si>
  <si>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</si>
  <si>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</si>
  <si>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</si>
  <si>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</si>
  <si>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</si>
  <si>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</si>
  <si>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</si>
  <si>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</si>
  <si>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</si>
  <si>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</si>
  <si>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</si>
  <si>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</si>
  <si>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</si>
  <si>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</si>
  <si>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</si>
  <si>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</si>
  <si>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</si>
  <si>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</si>
  <si>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</si>
  <si>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</si>
  <si>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</si>
  <si>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</si>
  <si>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</si>
  <si>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</si>
  <si>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</si>
  <si>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</si>
  <si>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</si>
  <si>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</si>
  <si>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</si>
  <si>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</si>
  <si>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</si>
  <si>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</si>
  <si>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</si>
  <si>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</si>
  <si>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</si>
  <si>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</si>
  <si>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</si>
  <si>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</si>
  <si>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</si>
  <si>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</si>
  <si>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</si>
  <si>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</si>
  <si>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</si>
  <si>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</si>
  <si>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</si>
  <si>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</si>
  <si>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</si>
  <si>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</si>
  <si>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</si>
  <si>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</si>
  <si>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</si>
  <si>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</si>
  <si>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</si>
  <si>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</si>
  <si>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</si>
  <si>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</si>
  <si>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</si>
  <si>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</si>
  <si>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</si>
  <si>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</si>
  <si>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</si>
  <si>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</si>
  <si>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</si>
  <si>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</si>
  <si>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</si>
  <si>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</si>
  <si>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</si>
  <si>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</si>
  <si>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</si>
  <si>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</si>
  <si>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</si>
  <si>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</si>
  <si>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</si>
  <si>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</si>
  <si>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</si>
  <si>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</si>
  <si>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</si>
  <si>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</si>
  <si>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</si>
  <si>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</si>
  <si>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</si>
  <si>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</si>
  <si>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</si>
  <si>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</si>
  <si>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</si>
  <si>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</si>
  <si>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</si>
  <si>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</si>
  <si>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</si>
  <si>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</si>
  <si>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</si>
  <si>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</si>
  <si>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</si>
  <si>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</si>
  <si>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</si>
  <si>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</si>
  <si>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</si>
  <si>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</si>
  <si>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</si>
  <si>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</si>
  <si>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</si>
  <si>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</si>
  <si>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</si>
  <si>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</si>
  <si>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</si>
  <si>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</si>
  <si>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</si>
  <si>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</si>
  <si>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</si>
  <si>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</si>
  <si>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</si>
  <si>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</si>
  <si>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</si>
  <si>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</si>
  <si>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</si>
  <si>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</si>
  <si>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</si>
  <si>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</si>
  <si>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</si>
  <si>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</si>
  <si>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</si>
  <si>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</si>
  <si>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</si>
  <si>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</si>
  <si>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</si>
  <si>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</si>
  <si>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</si>
  <si>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</si>
  <si>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</si>
  <si>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</si>
  <si>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</si>
  <si>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</si>
  <si>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</si>
  <si>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</si>
  <si>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</si>
  <si>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</si>
  <si>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</si>
  <si>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</si>
  <si>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</si>
  <si>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</si>
  <si>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</si>
  <si>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</si>
  <si>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</si>
  <si>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</si>
  <si>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</si>
  <si>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</si>
  <si>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</si>
  <si>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</si>
  <si>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</si>
  <si>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</si>
  <si>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</si>
  <si>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</si>
  <si>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</si>
  <si>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</si>
  <si>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</si>
  <si>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</si>
  <si>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</si>
  <si>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</si>
  <si>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</si>
  <si>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</si>
  <si>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</si>
  <si>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</si>
  <si>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</si>
  <si>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</si>
  <si>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</si>
  <si>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</si>
  <si>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</si>
  <si>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</si>
  <si>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</si>
  <si>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</si>
  <si>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</si>
  <si>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</si>
  <si>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</si>
  <si>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</si>
  <si>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</si>
  <si>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</si>
  <si>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</si>
  <si>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</si>
  <si>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</si>
  <si>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</si>
  <si>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</si>
  <si>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</si>
  <si>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</si>
  <si>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</si>
  <si>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</si>
  <si>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</si>
  <si>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</si>
  <si>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</si>
  <si>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</si>
  <si>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</si>
  <si>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</si>
  <si>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</si>
  <si>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</si>
  <si>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</si>
  <si>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</si>
  <si>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</si>
  <si>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</si>
  <si>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</si>
  <si>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</si>
  <si>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</si>
  <si>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</si>
  <si>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</si>
  <si>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</si>
  <si>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</si>
  <si>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</si>
  <si>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</si>
  <si>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</si>
  <si>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</si>
  <si>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</si>
  <si>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</si>
  <si>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</si>
  <si>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</si>
  <si>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</si>
  <si>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</si>
  <si>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</si>
  <si>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</si>
  <si>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</si>
  <si>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</si>
  <si>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</si>
  <si>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</si>
  <si>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</si>
  <si>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</si>
  <si>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</si>
  <si>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</si>
  <si>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</si>
  <si>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</si>
  <si>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</si>
  <si>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</si>
  <si>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</si>
  <si>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</si>
  <si>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</si>
  <si>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</si>
  <si>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</si>
  <si>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</si>
  <si>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</si>
  <si>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</si>
  <si>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</si>
  <si>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</si>
  <si>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</si>
  <si>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</si>
  <si>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</si>
  <si>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</si>
  <si>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</si>
  <si>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</si>
  <si>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</si>
  <si>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</si>
  <si>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</si>
  <si>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</si>
  <si>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</si>
  <si>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</si>
  <si>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</si>
  <si>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</si>
  <si>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</si>
  <si>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</si>
  <si>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</si>
  <si>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</si>
  <si>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</si>
  <si>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</si>
  <si>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</si>
  <si>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</si>
  <si>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</si>
  <si>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</si>
  <si>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</si>
  <si>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</si>
  <si>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</si>
  <si>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</si>
  <si>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</si>
  <si>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</si>
  <si>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</si>
  <si>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</si>
  <si>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</si>
  <si>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</si>
  <si>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</si>
  <si>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</si>
  <si>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</si>
  <si>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</si>
  <si>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</si>
  <si>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</si>
  <si>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</si>
  <si>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</si>
  <si>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</si>
  <si>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</si>
  <si>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</si>
  <si>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</si>
  <si>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</si>
  <si>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</si>
  <si>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</si>
  <si>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</si>
  <si>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</si>
  <si>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</si>
  <si>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</si>
  <si>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</si>
  <si>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</si>
  <si>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</si>
  <si>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</si>
  <si>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</si>
  <si>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</si>
  <si>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</si>
  <si>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</si>
  <si>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</si>
  <si>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</si>
  <si>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</si>
  <si>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</si>
  <si>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</si>
  <si>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</si>
  <si>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</si>
  <si>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</si>
  <si>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</si>
  <si>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</si>
  <si>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</si>
  <si>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</si>
  <si>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</si>
  <si>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</si>
  <si>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</si>
  <si>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</si>
  <si>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</si>
  <si>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</si>
  <si>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</si>
  <si>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</si>
  <si>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</si>
  <si>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</si>
  <si>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</si>
  <si>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</si>
  <si>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</si>
  <si>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</si>
  <si>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</si>
  <si>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</si>
  <si>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</si>
  <si>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</si>
  <si>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</si>
  <si>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</si>
  <si>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</si>
  <si>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</si>
  <si>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</si>
  <si>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</si>
  <si>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</si>
  <si>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</si>
  <si>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</si>
  <si>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</si>
  <si>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</si>
  <si>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</si>
  <si>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</si>
  <si>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</si>
  <si>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</si>
  <si>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</si>
  <si>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</si>
  <si>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</si>
  <si>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</si>
  <si>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</si>
  <si>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</si>
  <si>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</si>
  <si>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</si>
  <si>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</si>
  <si>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</si>
  <si>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</si>
  <si>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</si>
  <si>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</si>
  <si>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</si>
  <si>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</si>
  <si>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</si>
  <si>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</si>
  <si>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</si>
  <si>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</si>
  <si>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</si>
  <si>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</si>
  <si>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</si>
  <si>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</si>
  <si>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</si>
  <si>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</si>
  <si>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</si>
  <si>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</si>
  <si>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</si>
  <si>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</si>
  <si>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</si>
  <si>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</si>
  <si>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</si>
  <si>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</si>
  <si>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</si>
  <si>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</si>
  <si>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</si>
  <si>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</si>
  <si>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</si>
  <si>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</si>
  <si>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</si>
  <si>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</si>
  <si>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</si>
  <si>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</si>
  <si>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</si>
  <si>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</si>
  <si>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</si>
  <si>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</si>
  <si>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</si>
  <si>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</si>
  <si>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</si>
  <si>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</si>
  <si>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</si>
  <si>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</si>
  <si>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</si>
  <si>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</si>
  <si>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</si>
  <si>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</si>
  <si>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</si>
  <si>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</si>
  <si>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</si>
  <si>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</si>
  <si>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</si>
  <si>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</si>
  <si>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</si>
  <si>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</si>
  <si>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</si>
  <si>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</si>
  <si>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</si>
  <si>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</si>
  <si>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</si>
  <si>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</si>
  <si>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</si>
  <si>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</si>
  <si>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</si>
  <si>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</si>
  <si>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</si>
  <si>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</si>
  <si>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</si>
  <si>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</si>
  <si>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</si>
  <si>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</si>
  <si>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</si>
  <si>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</si>
  <si>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</si>
  <si>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</si>
  <si>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</si>
  <si>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</si>
  <si>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</si>
  <si>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</si>
  <si>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</si>
  <si>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</si>
  <si>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</si>
  <si>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</si>
  <si>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</si>
  <si>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</si>
  <si>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</si>
  <si>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</si>
  <si>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</si>
  <si>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</si>
  <si>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</si>
  <si>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</si>
  <si>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</si>
  <si>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</si>
  <si>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</si>
  <si>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</si>
  <si>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</si>
  <si>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</si>
  <si>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</si>
  <si>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</si>
  <si>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</si>
  <si>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</si>
  <si>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</si>
  <si>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</si>
  <si>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</si>
  <si>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</si>
  <si>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</si>
  <si>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</si>
  <si>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</si>
  <si>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</si>
  <si>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</si>
  <si>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</si>
  <si>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</si>
  <si>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</si>
  <si>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</si>
  <si>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</si>
  <si>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</si>
  <si>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</si>
  <si>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</si>
  <si>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</si>
  <si>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</si>
  <si>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</si>
  <si>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</si>
  <si>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</si>
  <si>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</si>
  <si>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</si>
  <si>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</si>
  <si>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</si>
  <si>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</si>
  <si>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</si>
  <si>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</si>
  <si>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</si>
  <si>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</si>
  <si>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</si>
  <si>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</si>
  <si>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</si>
  <si>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</si>
  <si>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</si>
  <si>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</si>
  <si>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</si>
  <si>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</si>
  <si>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</si>
  <si>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</si>
  <si>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</si>
  <si>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</si>
  <si>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</si>
  <si>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</si>
  <si>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</si>
  <si>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</si>
  <si>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</si>
  <si>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</si>
  <si>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</si>
  <si>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</si>
  <si>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</si>
  <si>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</si>
  <si>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</si>
  <si>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</si>
  <si>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</si>
  <si>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</si>
  <si>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</si>
  <si>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</si>
  <si>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</si>
  <si>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</si>
  <si>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</si>
  <si>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</si>
  <si>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</si>
  <si>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</si>
  <si>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</si>
  <si>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</si>
  <si>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</si>
  <si>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</si>
  <si>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</si>
  <si>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</si>
  <si>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</si>
  <si>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</si>
  <si>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</si>
  <si>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</si>
  <si>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</si>
  <si>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</si>
  <si>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</si>
  <si>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</si>
  <si>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</si>
  <si>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</si>
  <si>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</si>
  <si>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</si>
  <si>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</si>
  <si>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</si>
  <si>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</si>
  <si>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</si>
  <si>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</si>
  <si>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</si>
  <si>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</si>
  <si>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</si>
  <si>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</si>
  <si>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</si>
  <si>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</si>
  <si>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</si>
  <si>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</si>
  <si>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</si>
  <si>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</si>
  <si>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</si>
  <si>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</si>
  <si>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</si>
  <si>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</si>
  <si>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</si>
  <si>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</si>
  <si>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</si>
  <si>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</si>
  <si>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</si>
  <si>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</si>
  <si>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</si>
  <si>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</si>
  <si>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</si>
  <si>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</si>
  <si>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</si>
  <si>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</si>
  <si>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</si>
  <si>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</si>
  <si>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</si>
  <si>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</si>
  <si>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</si>
  <si>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</si>
  <si>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</si>
  <si>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</si>
  <si>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</si>
  <si>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</si>
  <si>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</si>
  <si>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</si>
  <si>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</si>
  <si>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</si>
  <si>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</si>
  <si>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</si>
  <si>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</si>
  <si>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</si>
  <si>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</si>
  <si>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</si>
  <si>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</si>
  <si>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</si>
  <si>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</si>
  <si>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</si>
  <si>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</si>
  <si>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</si>
  <si>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</si>
  <si>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</si>
  <si>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</si>
  <si>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</si>
  <si>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</si>
  <si>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</si>
  <si>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</si>
  <si>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</si>
  <si>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</si>
  <si>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</si>
  <si>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</si>
  <si>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</si>
  <si>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</si>
  <si>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</si>
  <si>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</si>
  <si>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</si>
  <si>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</si>
  <si>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</si>
  <si>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</si>
  <si>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</si>
  <si>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</si>
  <si>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</si>
  <si>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</si>
  <si>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</si>
  <si>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</si>
  <si>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</si>
  <si>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</si>
  <si>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</si>
  <si>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</si>
  <si>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</si>
  <si>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</si>
  <si>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</si>
  <si>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</si>
  <si>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</si>
  <si>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</si>
  <si>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</si>
  <si>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</si>
  <si>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</si>
  <si>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</si>
  <si>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</si>
  <si>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</si>
  <si>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</si>
  <si>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</si>
  <si>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</si>
  <si>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</si>
  <si>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</si>
  <si>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</si>
  <si>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</si>
  <si>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</si>
  <si>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</si>
  <si>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</si>
  <si>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</si>
  <si>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</si>
  <si>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</si>
  <si>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</si>
  <si>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</si>
  <si>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</si>
  <si>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</si>
  <si>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</si>
  <si>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</si>
  <si>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</si>
  <si>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</si>
  <si>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</si>
  <si>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</si>
  <si>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</si>
  <si>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</si>
  <si>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</si>
  <si>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</si>
  <si>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</si>
  <si>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</si>
  <si>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</si>
  <si>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</si>
  <si>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</si>
  <si>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</si>
  <si>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</si>
  <si>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</si>
  <si>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</si>
  <si>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</si>
  <si>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</si>
  <si>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</si>
  <si>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</si>
  <si>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</si>
  <si>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</si>
  <si>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</si>
  <si>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</si>
  <si>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</si>
  <si>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</si>
  <si>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</si>
  <si>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</si>
  <si>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</si>
  <si>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</si>
  <si>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</si>
  <si>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</si>
  <si>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</si>
  <si>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</si>
  <si>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</si>
  <si>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</si>
  <si>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</si>
  <si>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</si>
  <si>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</si>
  <si>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</si>
  <si>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</si>
  <si>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</si>
  <si>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</si>
  <si>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</si>
  <si>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</si>
  <si>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</si>
  <si>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</si>
  <si>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</si>
  <si>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</si>
  <si>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</si>
  <si>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</si>
  <si>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</si>
  <si>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</si>
  <si>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</si>
  <si>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</si>
  <si>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</si>
  <si>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</si>
  <si>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</si>
  <si>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</si>
  <si>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</si>
  <si>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</si>
  <si>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</si>
  <si>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</si>
  <si>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</si>
  <si>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</si>
  <si>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</si>
  <si>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</si>
  <si>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</si>
  <si>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</si>
  <si>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</si>
  <si>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</si>
  <si>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</si>
  <si>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</si>
  <si>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</si>
  <si>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</si>
  <si>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</si>
  <si>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</si>
  <si>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</si>
  <si>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</si>
  <si>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</si>
  <si>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</si>
  <si>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</si>
  <si>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</si>
  <si>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</si>
  <si>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</si>
  <si>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</si>
  <si>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</si>
  <si>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</si>
  <si>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</si>
  <si>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</si>
  <si>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</si>
  <si>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</si>
  <si>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</si>
  <si>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</si>
  <si>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</si>
  <si>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</si>
  <si>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</si>
  <si>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</si>
  <si>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</si>
  <si>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</si>
  <si>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</si>
  <si>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</si>
  <si>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</si>
  <si>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</si>
  <si>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</si>
  <si>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</si>
  <si>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</si>
  <si>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</si>
  <si>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</si>
  <si>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</si>
  <si>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</si>
  <si>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</si>
  <si>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</si>
  <si>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</si>
  <si>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</si>
  <si>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</si>
  <si>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</si>
  <si>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</si>
  <si>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</si>
  <si>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</si>
  <si>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</si>
  <si>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</si>
  <si>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</si>
  <si>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</si>
  <si>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</si>
  <si>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</si>
  <si>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</si>
  <si>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</si>
  <si>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</si>
  <si>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</si>
  <si>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</si>
  <si>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</si>
  <si>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</si>
  <si>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</si>
  <si>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</si>
  <si>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</si>
  <si>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</si>
  <si>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</si>
  <si>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</si>
  <si>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</si>
  <si>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</si>
  <si>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</si>
  <si>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</si>
  <si>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</si>
  <si>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</si>
  <si>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</si>
  <si>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</si>
  <si>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</si>
  <si>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</si>
  <si>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</si>
  <si>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</si>
  <si>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</si>
  <si>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</si>
  <si>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</si>
  <si>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</si>
  <si>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</si>
  <si>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</si>
  <si>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</si>
  <si>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</si>
  <si>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</si>
  <si>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</si>
  <si>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</si>
  <si>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</si>
  <si>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</si>
  <si>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</si>
  <si>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</si>
  <si>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</si>
  <si>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</si>
  <si>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</si>
  <si>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</si>
  <si>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</si>
  <si>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</si>
  <si>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</si>
  <si>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</si>
  <si>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</si>
  <si>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</si>
  <si>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</si>
  <si>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</si>
  <si>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</si>
  <si>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</si>
  <si>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</si>
  <si>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</si>
  <si>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</si>
  <si>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</si>
  <si>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</si>
  <si>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</si>
  <si>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</si>
  <si>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</si>
  <si>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</si>
  <si>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</si>
  <si>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</si>
  <si>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</si>
  <si>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</si>
  <si>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</si>
  <si>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</si>
  <si>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</si>
  <si>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</si>
  <si>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</si>
  <si>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</si>
  <si>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</si>
  <si>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</si>
  <si>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</si>
  <si>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</si>
  <si>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</si>
  <si>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</si>
  <si>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</si>
  <si>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</si>
  <si>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</si>
  <si>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</si>
  <si>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</si>
  <si>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</si>
  <si>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</si>
  <si>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</si>
  <si>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</si>
  <si>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</si>
  <si>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</si>
  <si>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</si>
  <si>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</si>
  <si>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</si>
  <si>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</si>
  <si>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</si>
  <si>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</si>
  <si>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</si>
  <si>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</si>
  <si>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</si>
  <si>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</si>
  <si>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</si>
  <si>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</si>
  <si>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</si>
  <si>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</si>
  <si>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</si>
  <si>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</si>
  <si>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</si>
  <si>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</si>
  <si>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</si>
  <si>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</si>
  <si>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</si>
  <si>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</si>
  <si>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</si>
  <si>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</si>
  <si>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</si>
  <si>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</si>
  <si>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</si>
  <si>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</si>
  <si>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</si>
  <si>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</si>
  <si>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</si>
  <si>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</si>
  <si>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</si>
  <si>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</si>
  <si>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</si>
  <si>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</si>
  <si>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</si>
  <si>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</si>
  <si>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</si>
  <si>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</si>
  <si>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</si>
  <si>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</si>
  <si>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</si>
  <si>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</si>
  <si>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</si>
  <si>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</si>
  <si>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</si>
  <si>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</si>
  <si>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</si>
  <si>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</si>
  <si>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</si>
  <si>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</si>
  <si>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</si>
  <si>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</si>
  <si>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</si>
  <si>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</si>
  <si>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</si>
  <si>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</si>
  <si>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</si>
  <si>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</si>
  <si>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</si>
  <si>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</si>
  <si>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</si>
  <si>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</si>
  <si>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</si>
  <si>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</si>
  <si>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</si>
  <si>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</si>
  <si>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</si>
  <si>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</si>
  <si>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</si>
  <si>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</si>
  <si>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</si>
  <si>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</si>
  <si>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</si>
  <si>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</si>
  <si>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</si>
  <si>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</si>
  <si>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</si>
  <si>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</si>
  <si>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</si>
  <si>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</si>
  <si>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</si>
  <si>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</si>
  <si>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</si>
  <si>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</si>
  <si>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</si>
  <si>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</si>
  <si>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</si>
  <si>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</si>
  <si>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</si>
  <si>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</si>
  <si>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</si>
  <si>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</si>
  <si>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</si>
  <si>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</si>
  <si>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</si>
  <si>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</si>
  <si>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</si>
  <si>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</si>
  <si>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</si>
  <si>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</si>
  <si>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</si>
  <si>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</si>
  <si>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</si>
  <si>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</si>
  <si>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</si>
  <si>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</si>
  <si>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</si>
  <si>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</si>
  <si>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</si>
  <si>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</si>
  <si>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</si>
  <si>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</si>
  <si>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</si>
  <si>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</si>
  <si>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</si>
  <si>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</si>
  <si>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</si>
  <si>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</si>
  <si>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</si>
  <si>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</si>
  <si>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</si>
  <si>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</si>
  <si>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</si>
  <si>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</si>
  <si>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</si>
  <si>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</si>
  <si>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</si>
  <si>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</si>
  <si>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</si>
  <si>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</si>
  <si>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</si>
  <si>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</si>
  <si>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</si>
  <si>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</si>
  <si>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</si>
  <si>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</si>
  <si>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</si>
  <si>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</si>
  <si>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</si>
  <si>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</si>
  <si>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</si>
  <si>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</si>
  <si>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</si>
  <si>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</si>
  <si>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</si>
  <si>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</si>
  <si>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</si>
  <si>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</si>
  <si>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</si>
  <si>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</si>
  <si>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</si>
  <si>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</si>
  <si>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</si>
  <si>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</si>
  <si>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</si>
  <si>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</si>
  <si>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</si>
  <si>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</si>
  <si>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</si>
  <si>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</si>
  <si>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</si>
  <si>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</si>
  <si>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</si>
  <si>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</si>
  <si>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</si>
  <si>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</si>
  <si>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</si>
  <si>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</si>
  <si>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</si>
  <si>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</si>
  <si>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</si>
  <si>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</si>
  <si>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</si>
  <si>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</si>
  <si>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</si>
  <si>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</si>
  <si>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</si>
  <si>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</si>
  <si>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</si>
  <si>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</si>
  <si>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</si>
  <si>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</si>
  <si>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</si>
  <si>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</si>
  <si>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</si>
  <si>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</si>
  <si>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</si>
  <si>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</si>
  <si>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</si>
  <si>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</si>
  <si>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</si>
  <si>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</si>
  <si>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</si>
  <si>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</si>
  <si>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</si>
  <si>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</si>
  <si>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</si>
  <si>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</si>
  <si>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</si>
  <si>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</si>
  <si>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</si>
  <si>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</si>
  <si>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</si>
  <si>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</si>
  <si>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</si>
  <si>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</si>
  <si>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</si>
  <si>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</si>
  <si>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</si>
  <si>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</si>
  <si>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</si>
  <si>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</si>
  <si>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</si>
  <si>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</si>
  <si>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</si>
  <si>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</si>
  <si>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</si>
  <si>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</si>
  <si>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</si>
  <si>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</si>
  <si>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</si>
  <si>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</si>
  <si>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</si>
  <si>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</si>
  <si>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</si>
  <si>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</si>
  <si>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</si>
  <si>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</si>
  <si>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</si>
  <si>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</si>
  <si>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</si>
  <si>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</si>
  <si>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</si>
  <si>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</si>
  <si>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</si>
  <si>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</si>
  <si>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</si>
  <si>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</si>
  <si>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</si>
  <si>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</si>
  <si>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</si>
  <si>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</si>
  <si>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</si>
  <si>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</si>
  <si>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</si>
  <si>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</si>
  <si>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</si>
  <si>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</si>
  <si>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</si>
  <si>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</si>
  <si>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</si>
  <si>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</si>
  <si>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</si>
  <si>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</si>
  <si>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</si>
  <si>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</si>
  <si>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</si>
  <si>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</si>
  <si>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</si>
  <si>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</si>
  <si>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</si>
  <si>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</si>
  <si>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</si>
  <si>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</si>
  <si>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</si>
  <si>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</si>
  <si>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</si>
  <si>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</si>
  <si>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</si>
  <si>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</si>
  <si>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</si>
  <si>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</si>
  <si>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</si>
  <si>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</si>
  <si>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</si>
  <si>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</si>
  <si>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</si>
  <si>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</si>
  <si>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</si>
  <si>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</si>
  <si>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</si>
  <si>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</si>
  <si>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</si>
  <si>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</si>
  <si>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</si>
  <si>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</si>
  <si>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</si>
  <si>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</si>
  <si>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</si>
  <si>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</si>
  <si>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</si>
  <si>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</si>
  <si>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</si>
  <si>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</si>
  <si>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</si>
  <si>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</si>
  <si>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</si>
  <si>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</si>
  <si>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</si>
  <si>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</si>
  <si>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</si>
  <si>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</si>
  <si>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</si>
  <si>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</si>
  <si>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</si>
  <si>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</si>
  <si>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</si>
  <si>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</si>
  <si>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</si>
  <si>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</si>
  <si>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</si>
  <si>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</si>
  <si>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</si>
  <si>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</si>
  <si>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</si>
  <si>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</si>
  <si>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</si>
  <si>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</si>
  <si>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</si>
  <si>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</si>
  <si>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</si>
  <si>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</si>
  <si>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</si>
  <si>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</si>
  <si>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</si>
  <si>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</si>
  <si>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</si>
  <si>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</si>
  <si>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</si>
  <si>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</si>
  <si>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</si>
  <si>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</si>
  <si>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</si>
  <si>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</si>
  <si>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</si>
  <si>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</si>
  <si>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</si>
  <si>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</si>
  <si>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</si>
  <si>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</si>
  <si>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</si>
  <si>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</si>
  <si>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</si>
  <si>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</si>
  <si>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</si>
  <si>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</si>
  <si>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</si>
  <si>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</si>
  <si>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</si>
  <si>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</si>
  <si>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</si>
  <si>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</si>
  <si>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</si>
  <si>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</si>
  <si>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</si>
  <si>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</si>
  <si>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</si>
  <si>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</si>
  <si>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</si>
  <si>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</si>
  <si>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</si>
  <si>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</si>
  <si>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</si>
  <si>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</si>
  <si>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</si>
  <si>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</si>
  <si>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</si>
  <si>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</si>
  <si>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</si>
  <si>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</si>
  <si>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</si>
  <si>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</si>
  <si>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</si>
  <si>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</si>
  <si>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</si>
  <si>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</si>
  <si>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</si>
  <si>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</si>
  <si>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</si>
  <si>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</si>
  <si>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</si>
  <si>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</si>
  <si>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</si>
  <si>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</si>
  <si>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</si>
  <si>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</si>
  <si>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</si>
  <si>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</si>
  <si>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</si>
  <si>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</si>
  <si>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</si>
  <si>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</si>
  <si>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</si>
  <si>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</si>
  <si>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</si>
  <si>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</si>
  <si>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</si>
  <si>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</si>
  <si>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</si>
  <si>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</si>
  <si>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</si>
  <si>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</si>
  <si>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</si>
  <si>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</si>
  <si>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</si>
  <si>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</si>
  <si>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</si>
  <si>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</si>
  <si>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</si>
  <si>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</si>
  <si>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</si>
  <si>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</si>
  <si>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</si>
  <si>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</si>
  <si>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</si>
  <si>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</si>
  <si>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</si>
  <si>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</si>
  <si>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</si>
  <si>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</si>
  <si>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</si>
  <si>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</si>
  <si>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</si>
  <si>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</si>
  <si>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</si>
  <si>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</si>
  <si>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</si>
  <si>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</si>
  <si>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</si>
  <si>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</si>
  <si>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</si>
  <si>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</si>
  <si>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</si>
  <si>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</si>
  <si>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</si>
  <si>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</si>
  <si>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</si>
  <si>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</si>
  <si>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</si>
  <si>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</si>
  <si>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</si>
  <si>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</si>
  <si>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</si>
  <si>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</si>
  <si>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</si>
  <si>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</si>
  <si>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</si>
  <si>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</si>
  <si>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</si>
  <si>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</si>
  <si>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</si>
  <si>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</si>
  <si>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</si>
  <si>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</si>
  <si>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</si>
  <si>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</si>
  <si>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</si>
  <si>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</si>
  <si>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</si>
  <si>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</si>
  <si>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</si>
  <si>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</si>
  <si>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</si>
  <si>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</si>
  <si>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</si>
  <si>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</si>
  <si>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</si>
  <si>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</si>
  <si>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</si>
  <si>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</si>
  <si>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</si>
  <si>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</si>
  <si>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</si>
  <si>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</si>
  <si>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</si>
  <si>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</si>
  <si>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</si>
  <si>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</si>
  <si>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</si>
  <si>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</si>
  <si>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</si>
  <si>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</si>
  <si>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</si>
  <si>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</si>
  <si>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</si>
  <si>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</si>
  <si>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</si>
  <si>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</si>
  <si>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</si>
  <si>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</si>
  <si>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</si>
  <si>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</si>
  <si>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</si>
  <si>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</si>
  <si>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</si>
  <si>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</si>
  <si>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</si>
  <si>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</si>
  <si>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</si>
  <si>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</si>
  <si>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</si>
  <si>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</si>
  <si>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</si>
  <si>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</si>
  <si>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</si>
  <si>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</si>
  <si>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</si>
  <si>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</si>
  <si>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</si>
  <si>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</si>
  <si>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</si>
  <si>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</si>
  <si>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</si>
  <si>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</si>
  <si>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</si>
  <si>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</si>
  <si>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</si>
  <si>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</si>
  <si>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</si>
  <si>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</si>
  <si>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</si>
  <si>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</si>
  <si>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</si>
  <si>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</si>
  <si>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</si>
  <si>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</si>
  <si>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</si>
  <si>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</si>
  <si>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</si>
  <si>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</si>
  <si>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</si>
  <si>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</si>
  <si>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</si>
  <si>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</si>
  <si>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</si>
  <si>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</si>
  <si>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</si>
  <si>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</si>
  <si>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</si>
  <si>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</si>
  <si>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</si>
  <si>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</si>
  <si>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</si>
  <si>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</si>
  <si>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</si>
  <si>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</si>
  <si>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</si>
  <si>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</si>
  <si>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</si>
  <si>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</si>
  <si>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</si>
  <si>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</si>
  <si>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</si>
  <si>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</si>
  <si>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</si>
  <si>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</si>
  <si>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</si>
  <si>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</si>
  <si>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</si>
  <si>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</si>
  <si>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</si>
  <si>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</si>
  <si>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</si>
  <si>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</si>
  <si>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</si>
  <si>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</si>
  <si>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</si>
  <si>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</si>
  <si>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</si>
  <si>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</si>
  <si>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</si>
  <si>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</si>
  <si>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</si>
  <si>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</si>
  <si>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</si>
  <si>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</si>
  <si>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</si>
  <si>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</si>
  <si>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</si>
  <si>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</si>
  <si>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</si>
  <si>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</si>
  <si>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</si>
  <si>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</si>
  <si>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</si>
  <si>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</si>
  <si>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</si>
  <si>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</si>
  <si>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</si>
  <si>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</si>
  <si>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</si>
  <si>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</si>
  <si>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</si>
  <si>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</si>
  <si>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</si>
  <si>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</si>
  <si>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</si>
  <si>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</si>
  <si>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</si>
  <si>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</si>
  <si>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</si>
  <si>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</si>
  <si>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</si>
  <si>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</si>
  <si>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</si>
  <si>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</si>
  <si>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</si>
  <si>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</si>
  <si>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</si>
  <si>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</si>
  <si>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</si>
  <si>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</si>
  <si>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</si>
  <si>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</si>
  <si>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</si>
  <si>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</si>
  <si>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</si>
  <si>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</si>
  <si>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</si>
  <si>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</si>
  <si>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</si>
  <si>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</si>
  <si>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</si>
  <si>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</si>
  <si>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</si>
  <si>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</si>
  <si>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</si>
  <si>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</si>
  <si>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</si>
  <si>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</si>
  <si>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</si>
  <si>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</si>
  <si>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</si>
  <si>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</si>
  <si>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</si>
  <si>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</si>
  <si>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</si>
  <si>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</si>
  <si>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</si>
  <si>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</si>
  <si>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</si>
  <si>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</si>
  <si>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</si>
  <si>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</si>
  <si>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</si>
  <si>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</si>
  <si>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</si>
  <si>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</si>
  <si>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</si>
  <si>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</si>
  <si>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</si>
  <si>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</si>
  <si>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</si>
  <si>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</si>
  <si>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</si>
  <si>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</si>
  <si>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</si>
  <si>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</si>
  <si>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</si>
  <si>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</si>
  <si>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</si>
  <si>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</si>
  <si>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</si>
  <si>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</si>
  <si>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</si>
  <si>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</si>
  <si>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</si>
  <si>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</si>
  <si>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</si>
  <si>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</si>
  <si>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</si>
  <si>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</si>
  <si>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</si>
  <si>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</si>
  <si>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</si>
  <si>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</si>
  <si>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</si>
  <si>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</si>
  <si>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</si>
  <si>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</si>
  <si>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</si>
  <si>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</si>
  <si>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</si>
  <si>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</si>
  <si>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</si>
  <si>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</si>
  <si>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</si>
  <si>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</si>
  <si>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</si>
  <si>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</si>
  <si>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</si>
  <si>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</si>
  <si>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</si>
  <si>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</si>
  <si>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</si>
  <si>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</si>
  <si>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</si>
  <si>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</si>
  <si>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</si>
  <si>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</si>
  <si>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</si>
  <si>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</si>
  <si>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</si>
  <si>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</si>
  <si>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</si>
  <si>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</si>
  <si>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</si>
  <si>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</si>
  <si>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</si>
  <si>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</si>
  <si>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</si>
  <si>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</si>
  <si>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</si>
  <si>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</si>
  <si>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</si>
  <si>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</si>
  <si>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</si>
  <si>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</si>
  <si>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</si>
  <si>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</si>
  <si>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</si>
  <si>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</si>
  <si>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</si>
  <si>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</si>
  <si>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</si>
  <si>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</si>
  <si>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</si>
  <si>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</si>
  <si>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</si>
  <si>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</si>
  <si>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</si>
  <si>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</si>
  <si>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</si>
  <si>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</si>
  <si>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</si>
  <si>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</si>
  <si>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</si>
  <si>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</si>
  <si>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</si>
  <si>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</si>
  <si>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</si>
  <si>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</si>
  <si>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</si>
  <si>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</si>
  <si>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</si>
  <si>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</si>
  <si>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</si>
  <si>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</si>
  <si>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</si>
  <si>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</si>
  <si>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</si>
  <si>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</si>
  <si>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</si>
  <si>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</si>
  <si>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</si>
  <si>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</si>
  <si>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</si>
  <si>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</si>
  <si>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</si>
  <si>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</si>
  <si>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</si>
  <si>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</si>
  <si>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</si>
  <si>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</si>
  <si>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</si>
  <si>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</si>
  <si>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</si>
  <si>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</si>
  <si>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</si>
  <si>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</si>
  <si>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</si>
  <si>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</si>
  <si>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</si>
  <si>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</si>
  <si>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</si>
  <si>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</si>
  <si>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</si>
  <si>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</si>
  <si>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</si>
  <si>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</si>
  <si>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</si>
  <si>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</si>
  <si>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</si>
  <si>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</si>
  <si>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</si>
  <si>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</si>
  <si>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</si>
  <si>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</si>
  <si>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</si>
  <si>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</si>
  <si>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</si>
  <si>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</si>
  <si>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</si>
  <si>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</si>
  <si>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</si>
  <si>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</si>
  <si>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</si>
  <si>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</si>
  <si>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</si>
  <si>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</si>
  <si>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</si>
  <si>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</si>
  <si>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</si>
  <si>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</si>
  <si>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</si>
  <si>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</si>
  <si>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</si>
  <si>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</si>
  <si>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</si>
  <si>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</si>
  <si>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</si>
  <si>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</si>
  <si>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</si>
  <si>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</si>
  <si>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</si>
  <si>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</si>
  <si>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</si>
  <si>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</si>
  <si>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</si>
  <si>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</si>
  <si>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</si>
  <si>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</si>
  <si>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</si>
  <si>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</si>
  <si>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</si>
  <si>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</si>
  <si>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</si>
  <si>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</si>
  <si>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</si>
  <si>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</si>
  <si>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</si>
  <si>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</si>
  <si>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</si>
  <si>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</si>
  <si>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</si>
  <si>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</si>
  <si>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</si>
  <si>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</si>
  <si>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</si>
  <si>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</si>
  <si>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</si>
  <si>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</si>
  <si>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</si>
  <si>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</si>
  <si>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</si>
  <si>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</si>
  <si>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</si>
  <si>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</si>
  <si>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</si>
  <si>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</si>
  <si>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</si>
  <si>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</si>
  <si>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</si>
  <si>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</si>
  <si>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</si>
  <si>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</si>
  <si>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</si>
  <si>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</si>
  <si>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</si>
  <si>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</si>
  <si>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</si>
  <si>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</si>
  <si>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</si>
  <si>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</si>
  <si>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</si>
  <si>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</si>
  <si>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</si>
  <si>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</si>
  <si>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</si>
  <si>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</si>
  <si>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</si>
  <si>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</si>
  <si>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</si>
  <si>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</si>
  <si>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</si>
  <si>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</si>
  <si>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</si>
  <si>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</si>
  <si>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</si>
  <si>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</si>
  <si>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</si>
  <si>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</si>
  <si>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</si>
  <si>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</si>
  <si>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</si>
  <si>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</si>
  <si>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</si>
  <si>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</si>
  <si>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</si>
  <si>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</si>
  <si>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</si>
  <si>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</si>
  <si>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</si>
  <si>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</si>
  <si>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</si>
  <si>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</si>
  <si>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</si>
  <si>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</si>
  <si>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</si>
  <si>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</si>
  <si>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</si>
  <si>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</si>
  <si>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</si>
  <si>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</si>
  <si>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</si>
  <si>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</si>
  <si>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</si>
  <si>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</si>
  <si>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</si>
  <si>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</si>
  <si>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</si>
  <si>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</si>
  <si>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</si>
  <si>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</si>
  <si>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</si>
  <si>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</si>
  <si>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</si>
  <si>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</si>
  <si>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</si>
  <si>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</si>
  <si>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</si>
  <si>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</si>
  <si>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</si>
  <si>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</si>
  <si>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</si>
  <si>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</si>
  <si>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</si>
  <si>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</si>
  <si>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</si>
  <si>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</si>
  <si>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</si>
  <si>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</si>
  <si>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</si>
  <si>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</si>
  <si>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</si>
  <si>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</si>
  <si>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</si>
  <si>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</si>
  <si>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</si>
  <si>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</si>
  <si>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</si>
  <si>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</si>
  <si>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</si>
  <si>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</si>
  <si>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</si>
  <si>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</si>
  <si>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</si>
  <si>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</si>
  <si>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</si>
  <si>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</si>
  <si>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</si>
  <si>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</si>
  <si>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</si>
  <si>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</si>
  <si>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</si>
  <si>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</si>
  <si>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</si>
  <si>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</si>
  <si>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</si>
  <si>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</si>
  <si>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</si>
  <si>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</si>
  <si>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</si>
  <si>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</si>
  <si>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</si>
  <si>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</si>
  <si>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</si>
  <si>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</si>
  <si>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</si>
  <si>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</si>
  <si>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</si>
  <si>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</si>
  <si>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</si>
  <si>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</si>
  <si>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</si>
  <si>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</si>
  <si>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</si>
  <si>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</si>
  <si>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</si>
  <si>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</si>
  <si>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</si>
  <si>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</si>
  <si>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</si>
  <si>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</si>
  <si>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</si>
  <si>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</si>
  <si>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</si>
  <si>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</si>
  <si>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</si>
  <si>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</si>
  <si>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</si>
  <si>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</si>
  <si>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</si>
  <si>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</si>
  <si>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</si>
  <si>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</si>
  <si>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</si>
  <si>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</si>
  <si>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</si>
  <si>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</si>
  <si>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</si>
  <si>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</si>
  <si>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</si>
  <si>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</si>
  <si>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</si>
  <si>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</si>
  <si>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</si>
  <si>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</si>
  <si>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</si>
  <si>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</si>
  <si>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</si>
  <si>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</si>
  <si>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</si>
  <si>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</si>
  <si>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</si>
  <si>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</si>
  <si>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</si>
  <si>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</si>
  <si>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</si>
  <si>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</si>
  <si>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</si>
  <si>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</si>
  <si>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</si>
  <si>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</si>
  <si>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</si>
  <si>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</si>
  <si>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</si>
  <si>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</si>
  <si>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</si>
  <si>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</si>
  <si>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</si>
  <si>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</si>
  <si>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</si>
  <si>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</si>
  <si>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</si>
  <si>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</si>
  <si>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</si>
  <si>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</si>
  <si>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</si>
  <si>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</si>
  <si>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</si>
  <si>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</si>
  <si>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</si>
  <si>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</si>
  <si>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</si>
  <si>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</si>
  <si>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</si>
  <si>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</si>
  <si>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</si>
  <si>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</si>
  <si>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</si>
  <si>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</si>
  <si>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</si>
  <si>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</si>
  <si>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</si>
  <si>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</si>
  <si>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</si>
  <si>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</si>
  <si>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</si>
  <si>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</si>
  <si>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</si>
  <si>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</si>
  <si>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</si>
  <si>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</si>
  <si>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</si>
  <si>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</si>
  <si>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</si>
  <si>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</si>
  <si>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</si>
  <si>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</si>
  <si>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</si>
  <si>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</si>
  <si>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</si>
  <si>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</si>
  <si>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</si>
  <si>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</si>
  <si>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</si>
  <si>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</si>
  <si>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</si>
  <si>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</si>
  <si>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</si>
  <si>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</si>
  <si>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</si>
  <si>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</si>
  <si>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</si>
  <si>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</si>
  <si>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</si>
  <si>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</si>
  <si>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</si>
  <si>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</si>
  <si>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</si>
  <si>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</si>
  <si>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</si>
  <si>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</si>
  <si>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</si>
  <si>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</si>
  <si>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</si>
  <si>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</si>
  <si>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</si>
  <si>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</si>
  <si>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</si>
  <si>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</si>
  <si>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</si>
  <si>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</si>
  <si>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</si>
  <si>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</si>
  <si>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</si>
  <si>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</si>
  <si>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</si>
  <si>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</si>
  <si>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</si>
  <si>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</si>
  <si>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</si>
  <si>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</si>
  <si>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</si>
  <si>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</si>
  <si>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</si>
  <si>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</si>
  <si>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</si>
  <si>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</si>
  <si>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</si>
  <si>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</si>
  <si>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</si>
  <si>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</si>
  <si>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</si>
  <si>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</si>
  <si>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</si>
  <si>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</si>
  <si>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</si>
  <si>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</si>
  <si>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</si>
  <si>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</si>
  <si>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</si>
  <si>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</si>
  <si>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</si>
  <si>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</si>
  <si>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</si>
  <si>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</si>
  <si>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</si>
  <si>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</si>
  <si>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</si>
  <si>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</si>
  <si>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</si>
  <si>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</si>
  <si>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</si>
  <si>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</si>
  <si>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</si>
  <si>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</si>
  <si>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</si>
  <si>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</si>
  <si>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</si>
  <si>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</si>
  <si>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</si>
  <si>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</si>
  <si>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</si>
  <si>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</si>
  <si>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</si>
  <si>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</si>
  <si>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</si>
  <si>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</si>
  <si>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</si>
  <si>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</si>
  <si>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</si>
  <si>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</si>
  <si>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</si>
  <si>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</si>
  <si>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</si>
  <si>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</si>
  <si>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</si>
  <si>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</si>
  <si>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</si>
  <si>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</si>
  <si>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</si>
  <si>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</si>
  <si>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</si>
  <si>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</si>
  <si>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</si>
  <si>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</si>
  <si>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</si>
  <si>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</si>
  <si>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</si>
  <si>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</si>
  <si>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</si>
  <si>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</si>
  <si>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</si>
  <si>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</si>
  <si>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</si>
  <si>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</si>
  <si>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</si>
  <si>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</si>
  <si>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</si>
  <si>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</si>
  <si>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</si>
  <si>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</si>
  <si>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</si>
  <si>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</si>
  <si>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</si>
  <si>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</si>
  <si>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</si>
  <si>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</si>
  <si>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</si>
  <si>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</si>
  <si>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</si>
  <si>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</si>
  <si>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</si>
  <si>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</si>
  <si>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</si>
  <si>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</si>
  <si>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</si>
  <si>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</si>
  <si>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</si>
  <si>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</si>
  <si>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</si>
  <si>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</si>
  <si>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</si>
  <si>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</si>
  <si>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</si>
  <si>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</si>
  <si>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</si>
  <si>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</si>
  <si>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</si>
  <si>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</si>
  <si>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</si>
  <si>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</si>
  <si>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</si>
  <si>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</si>
  <si>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</si>
  <si>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</si>
  <si>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</si>
  <si>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</si>
  <si>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</si>
  <si>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</si>
  <si>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</si>
  <si>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</si>
  <si>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</si>
  <si>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</si>
  <si>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</si>
  <si>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</si>
  <si>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</si>
  <si>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</si>
  <si>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</si>
  <si>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</si>
  <si>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</si>
  <si>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</si>
  <si>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</si>
  <si>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</si>
  <si>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</si>
  <si>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</si>
  <si>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</si>
  <si>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</si>
  <si>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</si>
  <si>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</si>
  <si>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</si>
  <si>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</si>
  <si>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</si>
  <si>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</si>
  <si>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</si>
  <si>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</si>
  <si>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</si>
  <si>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</si>
  <si>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</si>
  <si>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</si>
  <si>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</si>
  <si>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</si>
  <si>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</si>
  <si>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</si>
  <si>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</si>
  <si>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</si>
  <si>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</si>
  <si>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</si>
  <si>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</si>
  <si>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</si>
  <si>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</si>
  <si>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</si>
  <si>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</si>
  <si>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</si>
  <si>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</si>
  <si>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</si>
  <si>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</si>
  <si>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</si>
  <si>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</si>
  <si>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</si>
  <si>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</si>
  <si>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</si>
  <si>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</si>
  <si>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</si>
  <si>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</si>
  <si>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</si>
  <si>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</si>
  <si>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</si>
  <si>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</si>
  <si>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</si>
  <si>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</si>
  <si>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</si>
  <si>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</si>
  <si>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</si>
  <si>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</si>
  <si>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</si>
  <si>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</si>
  <si>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</si>
  <si>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</si>
  <si>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</si>
  <si>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</si>
  <si>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</si>
  <si>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</si>
  <si>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</si>
  <si>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</si>
  <si>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</si>
  <si>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</si>
  <si>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</si>
  <si>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</si>
  <si>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</si>
  <si>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</si>
  <si>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</si>
  <si>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</si>
  <si>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</si>
  <si>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</si>
  <si>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</si>
  <si>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</si>
  <si>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</si>
  <si>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</si>
  <si>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</si>
  <si>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</si>
  <si>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</si>
  <si>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</si>
  <si>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</si>
  <si>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</si>
  <si>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</si>
  <si>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</si>
  <si>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</si>
  <si>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</si>
  <si>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</si>
  <si>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</si>
  <si>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</si>
  <si>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</si>
  <si>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</si>
  <si>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</si>
  <si>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</si>
  <si>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</si>
  <si>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</si>
  <si>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</si>
  <si>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</si>
  <si>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</si>
  <si>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</si>
  <si>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</si>
  <si>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</si>
  <si>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</si>
  <si>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</si>
  <si>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</si>
  <si>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</si>
  <si>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</si>
  <si>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</si>
  <si>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</si>
  <si>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</si>
  <si>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</si>
  <si>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</si>
  <si>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</si>
  <si>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</si>
  <si>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</si>
  <si>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</si>
  <si>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</si>
  <si>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</si>
  <si>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</si>
  <si>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</si>
  <si>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</si>
  <si>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</si>
  <si>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</si>
  <si>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</si>
  <si>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</si>
  <si>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</si>
  <si>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</si>
  <si>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</si>
  <si>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</si>
  <si>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</si>
  <si>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</si>
  <si>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</si>
  <si>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</si>
  <si>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</si>
  <si>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</si>
  <si>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</si>
  <si>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</si>
  <si>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</si>
  <si>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</si>
  <si>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</si>
  <si>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</si>
  <si>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</si>
  <si>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</si>
  <si>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</si>
  <si>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</si>
  <si>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</si>
  <si>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</si>
  <si>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</si>
  <si>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</si>
  <si>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</si>
  <si>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</si>
  <si>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</si>
  <si>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</si>
  <si>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</si>
  <si>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</si>
  <si>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</si>
  <si>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</si>
  <si>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</si>
  <si>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</si>
  <si>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</si>
  <si>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</si>
  <si>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</si>
  <si>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</si>
  <si>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</si>
  <si>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</si>
  <si>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</si>
  <si>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</si>
  <si>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</si>
  <si>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</si>
  <si>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</si>
  <si>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</si>
  <si>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</si>
  <si>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</si>
  <si>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</si>
  <si>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</si>
  <si>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</si>
  <si>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</si>
  <si>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</si>
  <si>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</si>
  <si>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</si>
  <si>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</si>
  <si>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</si>
  <si>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</si>
  <si>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</si>
  <si>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</si>
  <si>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</si>
  <si>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</si>
  <si>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</si>
  <si>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</si>
  <si>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</si>
  <si>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</si>
  <si>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</si>
  <si>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</si>
  <si>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</si>
  <si>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</si>
  <si>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</si>
  <si>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</si>
  <si>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</si>
  <si>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</si>
  <si>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</si>
  <si>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</si>
  <si>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</si>
  <si>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</si>
  <si>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</si>
  <si>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</si>
  <si>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</si>
  <si>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</si>
  <si>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</si>
  <si>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</si>
  <si>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</si>
  <si>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</si>
  <si>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</si>
  <si>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</si>
  <si>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</si>
  <si>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</si>
  <si>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</si>
  <si>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</si>
  <si>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</si>
  <si>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</si>
  <si>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</si>
  <si>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</si>
  <si>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</si>
  <si>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</si>
  <si>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</si>
  <si>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</si>
  <si>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</si>
  <si>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</si>
  <si>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</si>
  <si>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</si>
  <si>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</si>
  <si>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</si>
  <si>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</si>
  <si>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</si>
  <si>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</si>
  <si>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</si>
  <si>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</si>
  <si>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</si>
  <si>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</si>
  <si>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</si>
  <si>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</si>
  <si>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</si>
  <si>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</si>
  <si>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</si>
  <si>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</si>
  <si>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</si>
  <si>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</si>
  <si>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</si>
  <si>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</si>
  <si>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</si>
  <si>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</si>
  <si>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</si>
  <si>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</si>
  <si>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</si>
  <si>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</si>
  <si>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</si>
  <si>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</si>
  <si>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</si>
  <si>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</si>
  <si>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</si>
  <si>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</si>
  <si>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</si>
  <si>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</si>
  <si>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</si>
  <si>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</si>
  <si>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</si>
  <si>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</si>
  <si>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</si>
  <si>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</si>
  <si>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</si>
  <si>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</si>
  <si>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</si>
  <si>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</si>
  <si>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</si>
  <si>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</si>
  <si>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</si>
  <si>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</si>
  <si>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</si>
  <si>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</si>
  <si>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</si>
  <si>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</si>
  <si>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</si>
  <si>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</si>
  <si>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</si>
  <si>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</si>
  <si>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</si>
  <si>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</si>
  <si>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</si>
  <si>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</si>
  <si>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</si>
  <si>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</si>
  <si>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</si>
  <si>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</si>
  <si>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</si>
  <si>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</si>
  <si>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</si>
  <si>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</si>
  <si>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</si>
  <si>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</si>
  <si>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</si>
  <si>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</si>
  <si>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</si>
  <si>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</si>
  <si>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</si>
  <si>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</si>
  <si>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</si>
  <si>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</si>
  <si>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</si>
  <si>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</si>
  <si>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</si>
  <si>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</si>
  <si>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</si>
  <si>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</si>
  <si>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</si>
  <si>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</si>
  <si>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</si>
  <si>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</si>
  <si>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</si>
  <si>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</si>
  <si>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</si>
  <si>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</si>
  <si>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</si>
  <si>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</si>
  <si>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</si>
  <si>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</si>
  <si>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</si>
  <si>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</si>
  <si>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</si>
  <si>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</si>
  <si>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</si>
  <si>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</si>
  <si>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</si>
  <si>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</si>
  <si>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</si>
  <si>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</si>
  <si>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</si>
  <si>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</si>
  <si>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</si>
  <si>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</si>
  <si>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</si>
  <si>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</si>
  <si>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</si>
  <si>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</si>
  <si>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</si>
  <si>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</si>
  <si>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</si>
  <si>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</si>
  <si>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</si>
  <si>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</si>
  <si>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</si>
  <si>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</si>
  <si>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</si>
  <si>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</si>
  <si>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</si>
  <si>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</si>
  <si>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</si>
  <si>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</si>
  <si>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</si>
  <si>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</si>
  <si>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</si>
  <si>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</si>
  <si>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</si>
  <si>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</si>
  <si>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</si>
  <si>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</si>
  <si>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</si>
  <si>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</si>
  <si>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</si>
  <si>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</si>
  <si>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</si>
  <si>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</si>
  <si>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</si>
  <si>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</si>
  <si>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</si>
  <si>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</si>
  <si>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</si>
  <si>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</si>
  <si>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</si>
  <si>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</si>
  <si>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</si>
  <si>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</si>
  <si>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</si>
  <si>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</si>
  <si>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</si>
  <si>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</si>
  <si>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</si>
  <si>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</si>
  <si>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</si>
  <si>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</si>
  <si>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</si>
  <si>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</si>
  <si>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</si>
  <si>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</si>
  <si>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</si>
  <si>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</si>
  <si>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</si>
  <si>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</si>
  <si>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</si>
  <si>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</si>
  <si>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</si>
  <si>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</si>
  <si>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</si>
  <si>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</si>
  <si>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</si>
  <si>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</si>
  <si>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</si>
  <si>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</si>
  <si>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</si>
  <si>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</si>
  <si>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</si>
  <si>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</si>
  <si>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</si>
  <si>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</si>
  <si>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</si>
  <si>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</si>
  <si>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</si>
  <si>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</si>
  <si>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</si>
  <si>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</si>
  <si>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</si>
  <si>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</si>
  <si>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</si>
  <si>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</si>
  <si>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</si>
  <si>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</si>
  <si>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</si>
  <si>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</si>
  <si>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</si>
  <si>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</si>
  <si>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</si>
  <si>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</si>
  <si>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</si>
  <si>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</si>
  <si>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</si>
  <si>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</si>
  <si>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</si>
  <si>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</si>
  <si>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</si>
  <si>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</si>
  <si>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</si>
  <si>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</si>
  <si>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</si>
  <si>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</si>
  <si>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</si>
  <si>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</si>
  <si>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</si>
  <si>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</si>
  <si>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</si>
  <si>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</si>
  <si>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</si>
  <si>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</si>
  <si>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</si>
  <si>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</si>
  <si>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</si>
  <si>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</si>
  <si>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</si>
  <si>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</si>
  <si>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</si>
  <si>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</si>
  <si>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</si>
  <si>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</si>
  <si>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</si>
  <si>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</si>
  <si>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</si>
  <si>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</si>
  <si>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</si>
  <si>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</si>
  <si>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</si>
  <si>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</si>
  <si>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</si>
  <si>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</si>
  <si>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</si>
  <si>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</si>
  <si>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</si>
  <si>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</si>
  <si>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</si>
  <si>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</si>
  <si>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</si>
  <si>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</si>
  <si>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</si>
  <si>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</si>
  <si>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</si>
  <si>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</si>
  <si>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</si>
  <si>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</si>
  <si>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</si>
  <si>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</si>
  <si>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</si>
  <si>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</si>
  <si>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</si>
  <si>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</si>
  <si>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</si>
  <si>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</si>
  <si>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</si>
  <si>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</si>
  <si>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</si>
  <si>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</si>
  <si>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</si>
  <si>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</si>
  <si>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</si>
  <si>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</si>
  <si>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</si>
  <si>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</si>
  <si>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</si>
  <si>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</si>
  <si>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</si>
  <si>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</si>
  <si>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</si>
  <si>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</si>
  <si>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</si>
  <si>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</si>
  <si>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</si>
  <si>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</si>
  <si>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</si>
  <si>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</si>
  <si>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</si>
  <si>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</si>
  <si>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</si>
  <si>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</si>
  <si>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</si>
  <si>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</si>
  <si>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</si>
  <si>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</si>
  <si>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</si>
  <si>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</si>
  <si>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</si>
  <si>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</si>
  <si>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</si>
  <si>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</si>
  <si>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</si>
  <si>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</si>
  <si>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</si>
  <si>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</si>
  <si>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</si>
  <si>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</si>
  <si>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</si>
  <si>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</si>
  <si>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</si>
  <si>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</si>
  <si>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</si>
  <si>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</si>
  <si>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</si>
  <si>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</si>
  <si>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</si>
  <si>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</si>
  <si>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</si>
  <si>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</si>
  <si>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</si>
  <si>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</si>
  <si>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</si>
  <si>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</si>
  <si>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</si>
  <si>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</si>
  <si>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</si>
  <si>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</si>
  <si>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</si>
  <si>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</si>
  <si>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</si>
  <si>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</si>
  <si>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</si>
  <si>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</si>
  <si>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</si>
  <si>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</si>
  <si>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</si>
  <si>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</si>
  <si>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</si>
  <si>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</si>
  <si>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</si>
  <si>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</si>
  <si>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</si>
  <si>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</si>
  <si>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</si>
  <si>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</si>
  <si>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</si>
  <si>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</si>
  <si>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</si>
  <si>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</si>
  <si>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</si>
  <si>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</si>
  <si>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</si>
  <si>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</si>
  <si>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</si>
  <si>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</si>
  <si>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</si>
  <si>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</si>
  <si>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</si>
  <si>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</si>
  <si>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</si>
  <si>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</si>
  <si>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</si>
  <si>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</si>
  <si>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</si>
  <si>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</si>
  <si>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</si>
  <si>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</si>
  <si>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</si>
  <si>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</si>
  <si>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</si>
  <si>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</si>
  <si>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</si>
  <si>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</si>
  <si>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</si>
  <si>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</si>
  <si>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</si>
  <si>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</si>
  <si>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</si>
  <si>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</si>
  <si>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</si>
  <si>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</si>
  <si>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</si>
  <si>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</si>
  <si>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</si>
  <si>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</si>
  <si>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</si>
  <si>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</si>
  <si>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</si>
  <si>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</si>
  <si>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</si>
  <si>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</si>
  <si>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</si>
  <si>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</si>
  <si>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</si>
  <si>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</si>
  <si>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</si>
  <si>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</si>
  <si>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</si>
  <si>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</si>
  <si>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</si>
  <si>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</si>
  <si>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</si>
  <si>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</si>
  <si>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</si>
  <si>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</si>
  <si>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</si>
  <si>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</si>
  <si>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</si>
  <si>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</si>
  <si>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</si>
  <si>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</si>
  <si>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</si>
  <si>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</si>
  <si>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</si>
  <si>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</si>
  <si>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</si>
  <si>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</si>
  <si>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</si>
  <si>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</si>
  <si>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</si>
  <si>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</si>
  <si>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</si>
  <si>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</si>
  <si>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</si>
  <si>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</si>
  <si>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</si>
  <si>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</si>
  <si>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</si>
  <si>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</si>
  <si>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</si>
  <si>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</si>
  <si>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</si>
  <si>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</si>
  <si>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</si>
  <si>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</si>
  <si>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</si>
  <si>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</si>
  <si>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</si>
  <si>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</si>
  <si>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</si>
  <si>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</si>
  <si>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</si>
  <si>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</si>
  <si>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</si>
  <si>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</si>
  <si>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</si>
  <si>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</si>
  <si>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</si>
  <si>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</si>
  <si>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</si>
  <si>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</si>
  <si>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</si>
  <si>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</si>
  <si>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</si>
  <si>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</si>
  <si>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</si>
  <si>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</si>
  <si>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</si>
  <si>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</si>
  <si>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</si>
  <si>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</si>
  <si>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</si>
  <si>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</si>
  <si>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</si>
  <si>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</si>
  <si>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</si>
  <si>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</si>
  <si>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</si>
  <si>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</si>
  <si>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</si>
  <si>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</si>
  <si>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</si>
  <si>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</si>
  <si>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</si>
  <si>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</si>
  <si>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</si>
  <si>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</si>
  <si>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</si>
  <si>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</si>
  <si>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</si>
  <si>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</si>
  <si>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</si>
  <si>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</si>
  <si>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</si>
  <si>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</si>
  <si>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</si>
  <si>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</si>
  <si>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</si>
  <si>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</si>
  <si>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</si>
  <si>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</si>
  <si>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</si>
  <si>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</si>
  <si>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</si>
  <si>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</si>
  <si>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</si>
  <si>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</si>
  <si>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</si>
  <si>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</si>
  <si>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</si>
  <si>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</si>
  <si>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</si>
  <si>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</si>
  <si>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</si>
  <si>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</si>
  <si>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</si>
  <si>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</si>
  <si>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</si>
  <si>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</si>
  <si>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</si>
  <si>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</si>
  <si>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</si>
  <si>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</si>
  <si>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</si>
  <si>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</si>
  <si>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</si>
  <si>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</si>
  <si>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</si>
  <si>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</si>
  <si>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</si>
  <si>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</si>
  <si>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</si>
  <si>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</si>
  <si>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</si>
  <si>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</si>
  <si>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</si>
  <si>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</si>
  <si>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</si>
  <si>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</si>
  <si>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</si>
  <si>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</si>
  <si>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</si>
  <si>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</si>
  <si>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</si>
  <si>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</si>
  <si>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</si>
  <si>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</si>
  <si>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</si>
  <si>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</si>
  <si>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</si>
  <si>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</si>
  <si>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</si>
  <si>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</si>
  <si>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</si>
  <si>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</si>
  <si>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</si>
  <si>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</si>
  <si>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</si>
  <si>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</si>
  <si>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</si>
  <si>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</si>
  <si>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</si>
  <si>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</si>
  <si>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</si>
  <si>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</si>
  <si>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</si>
  <si>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</si>
  <si>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</si>
  <si>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</si>
  <si>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</si>
  <si>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</si>
  <si>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</si>
  <si>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</si>
  <si>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</si>
  <si>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</si>
  <si>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</si>
  <si>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</si>
  <si>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</si>
  <si>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</si>
  <si>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</si>
  <si>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</si>
  <si>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</si>
  <si>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</si>
  <si>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</si>
  <si>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</si>
  <si>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</si>
  <si>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</si>
  <si>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</si>
  <si>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</si>
  <si>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</si>
  <si>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</si>
  <si>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</si>
  <si>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</si>
  <si>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</si>
  <si>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</si>
  <si>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</si>
  <si>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</si>
  <si>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</si>
  <si>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</si>
  <si>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</si>
  <si>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</si>
  <si>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</si>
  <si>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</si>
  <si>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</si>
  <si>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</si>
  <si>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</si>
  <si>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</si>
  <si>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</si>
  <si>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</si>
  <si>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</si>
  <si>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</si>
  <si>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</si>
  <si>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</si>
  <si>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</si>
  <si>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</si>
  <si>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</si>
  <si>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</si>
  <si>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</si>
  <si>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</si>
  <si>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</si>
  <si>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</si>
  <si>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</si>
  <si>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</si>
  <si>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</si>
  <si>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</si>
  <si>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</si>
  <si>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</si>
  <si>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</si>
  <si>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</si>
  <si>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</si>
  <si>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</si>
  <si>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</si>
  <si>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</si>
  <si>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</si>
  <si>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</si>
  <si>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</si>
  <si>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</si>
  <si>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</si>
  <si>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</si>
  <si>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</si>
  <si>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</si>
  <si>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</si>
  <si>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</si>
  <si>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</si>
  <si>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</si>
  <si>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</si>
  <si>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</si>
  <si>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</si>
  <si>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</si>
  <si>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</si>
  <si>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</si>
  <si>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</si>
  <si>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</si>
  <si>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</si>
  <si>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</si>
  <si>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</si>
  <si>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</si>
  <si>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</si>
  <si>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</si>
  <si>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</si>
  <si>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</si>
  <si>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</si>
  <si>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</si>
  <si>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</si>
  <si>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</si>
  <si>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</si>
  <si>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</si>
  <si>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</si>
  <si>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</si>
  <si>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</si>
  <si>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</si>
  <si>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</si>
  <si>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</si>
  <si>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</si>
  <si>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</si>
  <si>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</si>
  <si>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</si>
  <si>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</si>
  <si>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</si>
  <si>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</si>
  <si>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</si>
  <si>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</si>
  <si>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</si>
  <si>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</si>
  <si>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</si>
  <si>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</si>
  <si>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</si>
  <si>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</si>
  <si>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</si>
  <si>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</si>
  <si>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</si>
  <si>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</si>
  <si>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</si>
  <si>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</si>
  <si>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</si>
  <si>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</si>
  <si>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</si>
  <si>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</si>
  <si>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</si>
  <si>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</si>
  <si>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</si>
  <si>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</si>
  <si>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</si>
  <si>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</si>
  <si>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</si>
  <si>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</si>
  <si>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</si>
  <si>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</si>
  <si>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</si>
  <si>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</si>
  <si>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</si>
  <si>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</si>
  <si>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</si>
  <si>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</si>
  <si>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</si>
  <si>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</si>
  <si>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</si>
  <si>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</si>
  <si>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</si>
  <si>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</si>
  <si>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</si>
  <si>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</si>
  <si>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</si>
  <si>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</si>
  <si>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</si>
  <si>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</si>
  <si>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</si>
  <si>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</si>
  <si>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</si>
  <si>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</si>
  <si>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</si>
  <si>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</si>
  <si>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</si>
  <si>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</si>
  <si>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</si>
  <si>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</si>
  <si>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</si>
  <si>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</si>
  <si>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</si>
  <si>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</si>
  <si>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</si>
  <si>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</si>
  <si>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</si>
  <si>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</si>
  <si>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</si>
  <si>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</si>
  <si>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</si>
  <si>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</si>
  <si>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</si>
  <si>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</si>
  <si>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</si>
  <si>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</si>
  <si>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</si>
  <si>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</si>
  <si>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</si>
  <si>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</si>
  <si>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</si>
  <si>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</si>
  <si>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</si>
  <si>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</si>
  <si>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</si>
  <si>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</si>
  <si>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</si>
  <si>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</si>
  <si>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</si>
  <si>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</si>
  <si>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</si>
  <si>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</si>
  <si>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</si>
  <si>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</si>
  <si>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</si>
  <si>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</si>
  <si>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</si>
  <si>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</si>
  <si>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</si>
  <si>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</si>
  <si>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</si>
  <si>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</si>
  <si>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</si>
  <si>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</si>
  <si>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</si>
  <si>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</si>
  <si>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</si>
  <si>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</si>
  <si>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</si>
  <si>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</si>
  <si>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</si>
  <si>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</si>
  <si>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</si>
  <si>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</si>
  <si>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</si>
  <si>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</si>
  <si>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</si>
  <si>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</si>
  <si>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</si>
  <si>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</si>
  <si>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</si>
  <si>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</si>
  <si>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</si>
  <si>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</si>
  <si>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</si>
  <si>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</si>
  <si>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</si>
  <si>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</si>
  <si>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</si>
  <si>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</si>
  <si>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</si>
  <si>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</si>
  <si>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</si>
  <si>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</si>
  <si>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</si>
  <si>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</si>
  <si>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</si>
  <si>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</si>
  <si>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</si>
  <si>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</si>
  <si>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</si>
  <si>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</si>
  <si>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</si>
  <si>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</si>
  <si>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</si>
  <si>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</si>
  <si>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</si>
  <si>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</si>
  <si>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</si>
  <si>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</si>
  <si>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</si>
  <si>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</si>
  <si>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</si>
  <si>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</si>
  <si>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</si>
  <si>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</si>
  <si>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</si>
  <si>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</si>
  <si>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</si>
  <si>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</si>
  <si>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</si>
  <si>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</si>
  <si>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</si>
  <si>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</si>
  <si>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</si>
  <si>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</si>
  <si>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</si>
  <si>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</si>
  <si>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</si>
  <si>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</si>
  <si>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</si>
  <si>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</si>
  <si>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</si>
  <si>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</si>
  <si>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</si>
  <si>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</si>
  <si>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</si>
  <si>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</si>
  <si>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</si>
  <si>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</si>
  <si>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</si>
  <si>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</si>
  <si>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</si>
  <si>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</si>
  <si>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</si>
  <si>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</si>
  <si>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</si>
  <si>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</si>
  <si>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</si>
  <si>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</si>
  <si>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</si>
  <si>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</si>
  <si>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</si>
  <si>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</si>
  <si>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</si>
  <si>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</si>
  <si>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</si>
  <si>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</si>
  <si>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</si>
  <si>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</si>
  <si>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</si>
  <si>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</si>
  <si>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</si>
  <si>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</si>
  <si>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</si>
  <si>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</si>
  <si>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</si>
  <si>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</si>
  <si>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</si>
  <si>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</si>
  <si>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</si>
  <si>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</si>
  <si>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</si>
  <si>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</si>
  <si>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</si>
  <si>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</si>
  <si>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</si>
  <si>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</si>
  <si>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</si>
  <si>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</si>
  <si>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</si>
  <si>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</si>
  <si>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</si>
  <si>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</si>
  <si>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</si>
  <si>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</si>
  <si>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</si>
  <si>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</si>
  <si>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</si>
  <si>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</si>
  <si>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</si>
  <si>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</si>
  <si>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</si>
  <si>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</si>
  <si>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</si>
  <si>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</si>
  <si>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</si>
  <si>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</si>
  <si>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</si>
  <si>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</si>
  <si>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</si>
  <si>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</si>
  <si>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</si>
  <si>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</si>
  <si>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</si>
  <si>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</si>
  <si>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</si>
  <si>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</si>
  <si>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</si>
  <si>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</si>
  <si>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</si>
  <si>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</si>
  <si>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</si>
  <si>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</si>
  <si>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</si>
  <si>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</si>
  <si>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</si>
  <si>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</si>
  <si>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</si>
  <si>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</si>
  <si>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</si>
  <si>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</si>
  <si>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</si>
  <si>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</si>
  <si>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</si>
  <si>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</si>
  <si>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</si>
  <si>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</si>
  <si>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</si>
  <si>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</si>
  <si>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</si>
  <si>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</si>
  <si>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</si>
  <si>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</si>
  <si>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</si>
  <si>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</si>
  <si>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</si>
  <si>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</si>
  <si>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</si>
  <si>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</si>
  <si>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</si>
  <si>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</si>
  <si>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</si>
  <si>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</si>
  <si>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</si>
  <si>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</si>
  <si>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</si>
  <si>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</si>
  <si>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</si>
  <si>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</si>
  <si>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</si>
  <si>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</si>
  <si>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</si>
  <si>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</si>
  <si>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</si>
  <si>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</si>
  <si>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</si>
  <si>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</si>
  <si>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</si>
  <si>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</si>
  <si>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</si>
  <si>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</si>
  <si>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</si>
  <si>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</si>
  <si>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</si>
  <si>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</si>
  <si>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</si>
  <si>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</si>
  <si>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</si>
  <si>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</si>
  <si>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</si>
  <si>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</si>
  <si>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</si>
  <si>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</si>
  <si>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</si>
  <si>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</si>
  <si>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</si>
  <si>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</si>
  <si>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</si>
  <si>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</si>
  <si>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</si>
  <si>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</si>
  <si>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</si>
  <si>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</si>
  <si>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</si>
  <si>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</si>
  <si>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</si>
  <si>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</si>
  <si>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</si>
  <si>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</si>
  <si>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</si>
  <si>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</si>
  <si>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</si>
  <si>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</si>
  <si>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</si>
  <si>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</si>
  <si>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</si>
  <si>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</si>
  <si>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</si>
  <si>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</si>
  <si>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</si>
  <si>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</si>
  <si>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</si>
  <si>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</si>
  <si>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</si>
  <si>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</si>
  <si>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</si>
  <si>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</si>
  <si>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</si>
  <si>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</si>
  <si>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</si>
  <si>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</si>
  <si>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</si>
  <si>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</si>
  <si>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</si>
  <si>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</si>
  <si>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</si>
  <si>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</si>
  <si>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</si>
  <si>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</si>
  <si>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</si>
  <si>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</si>
  <si>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</si>
  <si>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</si>
  <si>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</si>
  <si>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</si>
  <si>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</si>
  <si>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</si>
  <si>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</si>
  <si>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</si>
  <si>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</si>
  <si>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</si>
  <si>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</si>
  <si>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</si>
  <si>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</si>
  <si>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</si>
  <si>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</si>
  <si>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</si>
  <si>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</si>
  <si>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</si>
  <si>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</si>
  <si>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</si>
  <si>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</si>
  <si>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</si>
  <si>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</si>
  <si>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</si>
  <si>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</si>
  <si>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</si>
  <si>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</si>
  <si>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</si>
  <si>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</si>
  <si>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</si>
  <si>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</si>
  <si>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</si>
  <si>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</si>
  <si>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</si>
  <si>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</si>
  <si>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</si>
  <si>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</si>
  <si>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</si>
  <si>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</si>
  <si>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</si>
  <si>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</si>
  <si>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</si>
  <si>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</si>
  <si>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</si>
  <si>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</si>
  <si>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</si>
  <si>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</si>
  <si>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</si>
  <si>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</si>
  <si>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</si>
  <si>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</si>
  <si>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</si>
  <si>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</si>
  <si>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</si>
  <si>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</si>
  <si>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</si>
  <si>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</si>
  <si>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</si>
  <si>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</si>
  <si>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</si>
  <si>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</si>
  <si>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</si>
  <si>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</si>
  <si>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</si>
  <si>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</si>
  <si>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</si>
  <si>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</si>
  <si>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</si>
  <si>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</si>
  <si>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</si>
  <si>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</si>
  <si>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</si>
  <si>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</si>
  <si>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</si>
  <si>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</si>
  <si>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</si>
  <si>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</si>
  <si>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</si>
  <si>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</si>
  <si>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</si>
  <si>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</si>
  <si>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</si>
  <si>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</si>
  <si>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</si>
  <si>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</si>
  <si>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</si>
  <si>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</si>
  <si>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</si>
  <si>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</si>
  <si>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</si>
  <si>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</si>
  <si>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</si>
  <si>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</si>
  <si>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</si>
  <si>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</si>
  <si>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</si>
  <si>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</si>
  <si>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</si>
  <si>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</si>
  <si>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</si>
  <si>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</si>
  <si>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</si>
  <si>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</si>
  <si>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</si>
  <si>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</si>
  <si>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</si>
  <si>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</si>
  <si>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</si>
  <si>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</si>
  <si>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</si>
  <si>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</si>
  <si>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</si>
  <si>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</si>
  <si>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</si>
  <si>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</si>
  <si>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</si>
  <si>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</si>
  <si>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</si>
  <si>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</si>
  <si>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</si>
  <si>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</si>
  <si>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</si>
  <si>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</si>
  <si>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</si>
  <si>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</si>
  <si>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</si>
  <si>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</si>
  <si>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</si>
  <si>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</si>
  <si>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</si>
  <si>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</si>
  <si>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</si>
  <si>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</si>
  <si>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</si>
  <si>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</si>
  <si>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</si>
  <si>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</si>
  <si>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</si>
  <si>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</si>
  <si>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</si>
  <si>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</si>
  <si>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</si>
  <si>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</si>
  <si>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</si>
  <si>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</si>
  <si>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</si>
  <si>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</si>
  <si>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</si>
  <si>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</si>
  <si>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</si>
  <si>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</si>
  <si>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</si>
  <si>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</si>
  <si>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</si>
  <si>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</si>
  <si>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</si>
  <si>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</si>
  <si>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</si>
  <si>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</si>
  <si>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</si>
  <si>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</si>
  <si>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</si>
  <si>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</si>
  <si>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</si>
  <si>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</si>
  <si>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</si>
  <si>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</si>
  <si>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</si>
  <si>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</si>
  <si>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</si>
  <si>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</si>
  <si>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</si>
  <si>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</si>
  <si>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</si>
  <si>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</si>
  <si>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</si>
  <si>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</si>
  <si>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</si>
  <si>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</si>
  <si>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</si>
  <si>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</si>
  <si>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</si>
  <si>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</si>
  <si>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</si>
  <si>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</si>
  <si>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</si>
  <si>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</si>
  <si>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</si>
  <si>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</si>
  <si>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</si>
  <si>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</si>
  <si>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</si>
  <si>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</si>
  <si>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</si>
  <si>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</si>
  <si>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</si>
  <si>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</si>
  <si>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</si>
  <si>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</si>
  <si>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</si>
  <si>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</si>
  <si>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</si>
  <si>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</si>
  <si>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</si>
  <si>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</si>
  <si>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</si>
  <si>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</si>
  <si>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</si>
  <si>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</si>
  <si>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</si>
  <si>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</si>
  <si>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</si>
  <si>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</si>
  <si>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</si>
  <si>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</si>
  <si>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</si>
  <si>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</si>
  <si>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</si>
  <si>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</si>
  <si>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</si>
  <si>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</si>
  <si>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</si>
  <si>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</si>
  <si>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</si>
  <si>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</si>
  <si>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</si>
  <si>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</si>
  <si>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</si>
  <si>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</si>
  <si>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</si>
  <si>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</si>
  <si>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</si>
  <si>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</si>
  <si>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</si>
  <si>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</si>
  <si>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</si>
  <si>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</si>
  <si>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</si>
  <si>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</si>
  <si>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</si>
  <si>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</si>
  <si>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</si>
  <si>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</si>
  <si>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</si>
  <si>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</si>
  <si>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</si>
  <si>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</si>
  <si>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</si>
  <si>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</si>
  <si>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</si>
  <si>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</si>
  <si>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</si>
  <si>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</si>
  <si>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</si>
  <si>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</si>
  <si>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</si>
  <si>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</si>
  <si>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</si>
  <si>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</si>
  <si>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</si>
  <si>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</si>
  <si>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</si>
  <si>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</si>
  <si>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</si>
  <si>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</si>
  <si>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</si>
  <si>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</si>
  <si>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</si>
  <si>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</si>
  <si>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</si>
  <si>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</si>
  <si>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</si>
  <si>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</si>
  <si>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</si>
  <si>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</si>
  <si>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</si>
  <si>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</si>
  <si>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</si>
  <si>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</si>
  <si>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</si>
  <si>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</si>
  <si>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</si>
  <si>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</si>
  <si>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</si>
  <si>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</si>
  <si>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</si>
  <si>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</si>
  <si>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</si>
  <si>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</si>
  <si>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</si>
  <si>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</si>
  <si>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</si>
  <si>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</si>
  <si>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</si>
  <si>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</si>
  <si>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</si>
  <si>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</si>
  <si>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</si>
  <si>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</si>
  <si>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</si>
  <si>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</si>
  <si>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</si>
  <si>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</si>
  <si>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</si>
  <si>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</si>
  <si>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</si>
  <si>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</si>
  <si>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</si>
  <si>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</si>
  <si>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</si>
  <si>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</si>
  <si>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</si>
  <si>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</si>
  <si>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</si>
  <si>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</si>
  <si>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</si>
  <si>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</si>
  <si>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</si>
  <si>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</si>
  <si>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</si>
  <si>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</si>
  <si>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</si>
  <si>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</si>
  <si>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</si>
  <si>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</si>
  <si>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</si>
  <si>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</si>
  <si>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</si>
  <si>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</si>
  <si>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</si>
  <si>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</si>
  <si>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</si>
  <si>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</si>
  <si>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</si>
  <si>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</si>
  <si>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</si>
  <si>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</si>
  <si>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</si>
  <si>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</si>
  <si>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</si>
  <si>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</si>
  <si>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</si>
  <si>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</si>
  <si>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</si>
  <si>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</si>
  <si>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</si>
  <si>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</si>
  <si>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</si>
  <si>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</si>
  <si>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</si>
  <si>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</si>
  <si>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</si>
  <si>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</si>
  <si>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</si>
  <si>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</si>
  <si>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</si>
  <si>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</si>
  <si>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</si>
  <si>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</si>
  <si>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</si>
  <si>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</si>
  <si>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</si>
  <si>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</si>
  <si>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</si>
  <si>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</si>
  <si>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</si>
  <si>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</si>
  <si>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</si>
  <si>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</si>
  <si>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</si>
  <si>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</si>
  <si>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</si>
  <si>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</si>
  <si>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</si>
  <si>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</si>
  <si>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</si>
  <si>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</si>
  <si>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</si>
  <si>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</si>
  <si>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</si>
  <si>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</si>
  <si>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</si>
  <si>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</si>
  <si>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</si>
  <si>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</si>
  <si>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</si>
  <si>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</si>
  <si>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</si>
  <si>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</si>
  <si>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</si>
  <si>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</si>
  <si>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</si>
  <si>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</si>
  <si>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</si>
  <si>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</si>
  <si>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</si>
  <si>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</si>
  <si>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</si>
  <si>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</si>
  <si>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</si>
  <si>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</si>
  <si>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</si>
  <si>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</si>
  <si>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</si>
  <si>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</si>
  <si>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</si>
  <si>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</si>
  <si>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</si>
  <si>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</si>
  <si>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</si>
  <si>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</si>
  <si>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</si>
  <si>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</si>
  <si>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</si>
  <si>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</si>
  <si>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</si>
  <si>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</si>
  <si>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</si>
  <si>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</si>
  <si>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</si>
  <si>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</si>
  <si>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</si>
  <si>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</si>
  <si>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</si>
  <si>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</si>
  <si>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</si>
  <si>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</si>
  <si>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</si>
  <si>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</si>
  <si>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</si>
  <si>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</si>
  <si>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</si>
  <si>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</si>
  <si>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</si>
  <si>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</si>
  <si>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</si>
  <si>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</si>
  <si>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</si>
  <si>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</si>
  <si>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</si>
  <si>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</si>
  <si>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</si>
  <si>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</si>
  <si>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</si>
  <si>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</si>
  <si>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</si>
  <si>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</si>
  <si>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</si>
  <si>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</si>
  <si>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</si>
  <si>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</si>
  <si>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</si>
  <si>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</si>
  <si>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</si>
  <si>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</si>
  <si>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</si>
  <si>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</si>
  <si>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</si>
  <si>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</si>
  <si>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</si>
  <si>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</si>
  <si>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</si>
  <si>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</si>
  <si>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</si>
  <si>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</si>
  <si>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</si>
  <si>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</si>
  <si>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</si>
  <si>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</si>
  <si>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</si>
  <si>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</si>
  <si>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</si>
  <si>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</si>
  <si>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</si>
  <si>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</si>
  <si>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</si>
  <si>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</si>
  <si>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</si>
  <si>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</si>
  <si>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</si>
  <si>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</si>
  <si>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</si>
  <si>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</si>
  <si>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</si>
  <si>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</si>
  <si>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</si>
  <si>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</si>
  <si>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</si>
  <si>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</si>
  <si>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</si>
  <si>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</si>
  <si>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</si>
  <si>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</si>
  <si>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</si>
  <si>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</si>
  <si>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</si>
  <si>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</si>
  <si>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</si>
  <si>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</si>
  <si>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</si>
  <si>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</si>
  <si>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</si>
  <si>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</si>
  <si>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</si>
  <si>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</si>
  <si>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</si>
  <si>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</si>
  <si>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</si>
  <si>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</si>
  <si>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</si>
  <si>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</si>
  <si>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</si>
  <si>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</si>
  <si>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</si>
  <si>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</si>
  <si>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</si>
  <si>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</si>
  <si>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</si>
  <si>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</si>
  <si>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</si>
  <si>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</si>
  <si>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</si>
  <si>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</si>
  <si>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</si>
  <si>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</si>
  <si>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</si>
  <si>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</si>
  <si>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</si>
  <si>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</si>
  <si>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</si>
  <si>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</si>
  <si>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</si>
  <si>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</si>
  <si>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</si>
  <si>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</si>
  <si>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</si>
  <si>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</si>
  <si>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</si>
  <si>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</si>
  <si>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</si>
  <si>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</si>
  <si>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</si>
  <si>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</si>
  <si>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</si>
  <si>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</si>
  <si>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</si>
  <si>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</si>
  <si>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</si>
  <si>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</si>
  <si>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</si>
  <si>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</si>
  <si>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</si>
  <si>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</si>
  <si>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</si>
  <si>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</si>
  <si>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</si>
  <si>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</si>
  <si>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</si>
  <si>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</si>
  <si>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</si>
  <si>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</si>
  <si>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</si>
  <si>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</si>
  <si>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</si>
  <si>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</si>
  <si>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</si>
  <si>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</si>
  <si>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</si>
  <si>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</si>
  <si>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</si>
  <si>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</si>
  <si>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</si>
  <si>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</si>
  <si>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</si>
  <si>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</si>
  <si>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</si>
  <si>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</si>
  <si>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</si>
  <si>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</si>
  <si>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</si>
  <si>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</si>
  <si>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</si>
  <si>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</si>
  <si>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</si>
  <si>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</si>
  <si>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</si>
  <si>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</si>
  <si>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</si>
  <si>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</si>
  <si>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</si>
  <si>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</si>
  <si>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</si>
  <si>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</si>
  <si>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</si>
  <si>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</si>
  <si>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</si>
  <si>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</si>
  <si>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</si>
  <si>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</si>
  <si>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</si>
  <si>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</si>
  <si>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</si>
  <si>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</si>
  <si>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</si>
  <si>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</si>
  <si>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</si>
  <si>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</si>
  <si>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</si>
  <si>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</si>
  <si>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</si>
  <si>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</si>
  <si>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</si>
  <si>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</si>
  <si>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</si>
  <si>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</si>
  <si>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</si>
  <si>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</si>
  <si>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</si>
  <si>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</si>
  <si>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</si>
  <si>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</si>
  <si>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</si>
  <si>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</si>
  <si>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</si>
  <si>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</si>
  <si>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</si>
  <si>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</si>
  <si>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</si>
  <si>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</si>
  <si>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</si>
  <si>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</si>
  <si>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</si>
  <si>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</si>
  <si>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</si>
  <si>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</si>
  <si>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</si>
  <si>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</si>
  <si>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</si>
  <si>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</si>
  <si>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</si>
  <si>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</si>
  <si>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</si>
  <si>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</si>
  <si>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</si>
  <si>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</si>
  <si>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</si>
  <si>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</si>
  <si>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</si>
  <si>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</si>
  <si>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</si>
  <si>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</si>
  <si>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</si>
  <si>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</si>
  <si>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</si>
  <si>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</si>
  <si>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</si>
  <si>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</si>
  <si>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</si>
  <si>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</si>
  <si>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</si>
  <si>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</si>
  <si>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</si>
  <si>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</si>
  <si>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</si>
  <si>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</si>
  <si>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</si>
  <si>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</si>
  <si>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</si>
  <si>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</si>
  <si>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</si>
  <si>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</si>
  <si>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</si>
  <si>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</si>
  <si>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</si>
  <si>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</si>
  <si>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</si>
  <si>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</si>
  <si>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</si>
  <si>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</si>
  <si>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</si>
  <si>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</si>
  <si>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</si>
  <si>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</si>
  <si>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</si>
  <si>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</si>
  <si>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</si>
  <si>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</si>
  <si>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</si>
  <si>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</si>
  <si>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</si>
  <si>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</si>
  <si>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</si>
  <si>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</si>
  <si>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</si>
  <si>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</si>
  <si>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</si>
  <si>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</si>
  <si>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</si>
  <si>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</si>
  <si>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</si>
  <si>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</si>
  <si>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</si>
  <si>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</si>
  <si>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</si>
  <si>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</si>
  <si>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</si>
  <si>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</si>
  <si>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</si>
  <si>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</si>
  <si>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</si>
  <si>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</si>
  <si>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</si>
  <si>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</si>
  <si>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</si>
  <si>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</si>
  <si>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</si>
  <si>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</si>
  <si>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</si>
  <si>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</si>
  <si>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</si>
  <si>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</si>
  <si>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</si>
  <si>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</si>
  <si>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</si>
  <si>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</si>
  <si>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</si>
  <si>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</si>
  <si>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</si>
  <si>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</si>
  <si>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</si>
  <si>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</si>
  <si>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</si>
  <si>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</si>
  <si>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</si>
  <si>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</si>
  <si>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</si>
  <si>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</si>
  <si>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</si>
  <si>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</si>
  <si>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</si>
  <si>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</si>
  <si>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</si>
  <si>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</si>
  <si>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</si>
  <si>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</si>
  <si>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</si>
  <si>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</si>
  <si>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</si>
  <si>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</si>
  <si>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</si>
  <si>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</si>
  <si>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</si>
  <si>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</si>
  <si>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</si>
  <si>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</si>
  <si>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</si>
  <si>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</si>
  <si>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</si>
  <si>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</si>
  <si>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</si>
  <si>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</si>
  <si>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</si>
  <si>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</si>
  <si>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</si>
  <si>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</si>
  <si>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</si>
  <si>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</si>
  <si>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</si>
  <si>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</si>
  <si>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</si>
  <si>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</si>
  <si>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</si>
  <si>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</si>
  <si>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</si>
  <si>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</si>
  <si>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</si>
  <si>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</si>
  <si>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</si>
  <si>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</si>
  <si>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</si>
  <si>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</si>
  <si>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</si>
  <si>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</si>
  <si>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</si>
  <si>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</si>
  <si>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</si>
  <si>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</si>
  <si>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</si>
  <si>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</si>
  <si>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</si>
  <si>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</si>
  <si>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</si>
  <si>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</si>
  <si>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</si>
  <si>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</si>
  <si>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</si>
  <si>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</si>
  <si>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</si>
  <si>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</si>
  <si>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</si>
  <si>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</si>
  <si>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</si>
  <si>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</si>
  <si>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</si>
  <si>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</si>
  <si>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</si>
  <si>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</si>
  <si>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</si>
  <si>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</si>
  <si>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</si>
  <si>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</si>
  <si>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</si>
  <si>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</si>
  <si>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</si>
  <si>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</si>
  <si>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</si>
  <si>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</si>
  <si>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</si>
  <si>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</si>
  <si>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</si>
  <si>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</si>
  <si>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</si>
  <si>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</si>
  <si>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</si>
  <si>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</si>
  <si>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</si>
  <si>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</si>
  <si>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</si>
  <si>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</si>
  <si>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</si>
  <si>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</si>
  <si>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</si>
  <si>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</si>
  <si>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</si>
  <si>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</si>
  <si>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</si>
  <si>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</si>
  <si>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</si>
  <si>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</si>
  <si>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</si>
  <si>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</si>
  <si>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</si>
  <si>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</si>
  <si>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</si>
  <si>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</si>
  <si>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</si>
  <si>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</si>
  <si>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</si>
  <si>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</si>
  <si>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</si>
  <si>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</si>
  <si>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</si>
  <si>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</si>
  <si>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</si>
  <si>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</si>
  <si>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</si>
  <si>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</si>
  <si>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</si>
  <si>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</si>
  <si>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</si>
  <si>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</si>
  <si>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</si>
  <si>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</si>
  <si>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</si>
  <si>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</si>
  <si>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</si>
  <si>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</si>
  <si>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</si>
  <si>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</si>
  <si>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</si>
  <si>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</si>
  <si>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</si>
  <si>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</si>
  <si>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</si>
  <si>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</si>
  <si>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</si>
  <si>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</si>
  <si>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</si>
  <si>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</si>
  <si>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</si>
  <si>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</si>
  <si>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</si>
  <si>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</si>
  <si>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</si>
  <si>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</si>
  <si>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</si>
  <si>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</si>
  <si>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</si>
  <si>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</si>
  <si>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</si>
  <si>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</si>
  <si>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</si>
  <si>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</si>
  <si>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</si>
  <si>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</si>
  <si>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</si>
  <si>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</si>
  <si>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</si>
  <si>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</si>
  <si>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</si>
  <si>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</si>
  <si>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</si>
  <si>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</si>
  <si>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</si>
  <si>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</si>
  <si>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</si>
  <si>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</si>
  <si>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</si>
  <si>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</si>
  <si>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</si>
  <si>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</si>
  <si>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</si>
  <si>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</si>
  <si>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</si>
  <si>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</si>
  <si>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</si>
  <si>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</si>
  <si>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</si>
  <si>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</si>
  <si>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</si>
  <si>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</si>
  <si>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</si>
  <si>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</si>
  <si>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</si>
  <si>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</si>
  <si>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</si>
  <si>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</si>
  <si>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</si>
  <si>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</si>
  <si>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</si>
  <si>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</si>
  <si>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</si>
  <si>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</si>
  <si>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</si>
  <si>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</si>
  <si>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</si>
  <si>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</si>
  <si>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</si>
  <si>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</si>
  <si>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</si>
  <si>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</si>
  <si>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</si>
  <si>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</si>
  <si>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</si>
  <si>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</si>
  <si>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</si>
  <si>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</si>
  <si>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</si>
  <si>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</si>
  <si>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</si>
  <si>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</si>
  <si>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</si>
  <si>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</si>
  <si>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</si>
  <si>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</si>
  <si>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</si>
  <si>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</si>
  <si>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</si>
  <si>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</si>
  <si>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</si>
  <si>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</si>
  <si>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</si>
  <si>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</si>
  <si>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</si>
  <si>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</si>
  <si>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</si>
  <si>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</si>
  <si>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</si>
  <si>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</si>
  <si>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</si>
  <si>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</si>
  <si>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</si>
  <si>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</si>
  <si>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</si>
  <si>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</si>
  <si>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</si>
  <si>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</si>
  <si>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</si>
  <si>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</si>
  <si>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</si>
  <si>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</si>
  <si>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</si>
  <si>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</si>
  <si>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</si>
  <si>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</si>
  <si>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</si>
  <si>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</si>
  <si>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</si>
  <si>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</si>
  <si>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</si>
  <si>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</si>
  <si>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</si>
  <si>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</si>
  <si>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</si>
  <si>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</si>
  <si>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</si>
  <si>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</si>
  <si>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</si>
  <si>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</si>
  <si>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</si>
  <si>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</si>
  <si>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</si>
  <si>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</si>
  <si>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</si>
  <si>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</si>
  <si>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</si>
  <si>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</si>
  <si>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</si>
  <si>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</si>
  <si>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</si>
  <si>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</si>
  <si>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</si>
  <si>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</si>
  <si>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</si>
  <si>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</si>
  <si>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</si>
  <si>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</si>
  <si>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</si>
  <si>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</si>
  <si>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</si>
  <si>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</si>
  <si>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</si>
  <si>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</si>
  <si>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</si>
  <si>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</si>
  <si>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</si>
  <si>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</si>
  <si>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</si>
  <si>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</si>
  <si>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</si>
  <si>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</si>
  <si>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</si>
  <si>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</si>
  <si>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</si>
  <si>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</si>
  <si>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</si>
  <si>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</si>
  <si>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</si>
  <si>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</si>
  <si>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</si>
  <si>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</si>
  <si>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</si>
  <si>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</si>
  <si>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</si>
  <si>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</si>
  <si>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</si>
  <si>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</si>
  <si>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</si>
  <si>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</si>
  <si>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</si>
  <si>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</si>
  <si>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</si>
  <si>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</si>
  <si>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</si>
  <si>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</si>
  <si>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</si>
  <si>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</si>
  <si>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</si>
  <si>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</si>
  <si>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</si>
  <si>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</si>
  <si>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</si>
  <si>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</si>
  <si>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</si>
  <si>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</si>
  <si>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</si>
  <si>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</si>
  <si>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</si>
  <si>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</si>
  <si>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</si>
  <si>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</si>
  <si>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</si>
  <si>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</si>
  <si>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</si>
  <si>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</si>
  <si>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</si>
  <si>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</si>
  <si>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</si>
  <si>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</si>
  <si>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</si>
  <si>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</si>
  <si>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</si>
  <si>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</si>
  <si>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</si>
  <si>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</si>
  <si>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</si>
  <si>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</si>
  <si>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</si>
  <si>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</si>
  <si>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</si>
  <si>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</si>
  <si>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</si>
  <si>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</si>
  <si>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</si>
  <si>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</si>
  <si>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</si>
  <si>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</si>
  <si>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</si>
  <si>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</si>
  <si>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</si>
  <si>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</si>
  <si>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</si>
  <si>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</si>
  <si>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</si>
  <si>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</si>
  <si>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</si>
  <si>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</si>
  <si>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</si>
  <si>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</si>
  <si>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</si>
  <si>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</si>
  <si>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</si>
  <si>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</si>
  <si>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</si>
  <si>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</si>
  <si>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</si>
  <si>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</si>
  <si>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</si>
  <si>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</si>
  <si>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</si>
  <si>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</si>
  <si>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</si>
  <si>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</si>
  <si>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</si>
  <si>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</si>
  <si>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</si>
  <si>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</si>
  <si>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</si>
  <si>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</si>
  <si>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</si>
  <si>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</si>
  <si>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</si>
  <si>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</si>
  <si>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</si>
  <si>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</si>
  <si>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</si>
  <si>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</si>
  <si>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</si>
  <si>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</si>
  <si>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</si>
  <si>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</si>
  <si>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</si>
  <si>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</si>
  <si>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</si>
  <si>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</si>
  <si>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</si>
  <si>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</si>
  <si>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</si>
  <si>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</si>
  <si>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</si>
  <si>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</si>
  <si>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</si>
  <si>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</si>
  <si>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</si>
  <si>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</si>
  <si>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</si>
  <si>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</si>
  <si>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</si>
  <si>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</si>
  <si>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</si>
  <si>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</si>
  <si>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</si>
  <si>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</si>
  <si>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</si>
  <si>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</si>
  <si>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</si>
  <si>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</si>
  <si>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</si>
  <si>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</si>
  <si>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</si>
  <si>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</si>
  <si>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</si>
  <si>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</si>
  <si>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</si>
  <si>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</si>
  <si>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</si>
  <si>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</si>
  <si>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</si>
  <si>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</si>
  <si>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</si>
  <si>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</si>
  <si>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</si>
  <si>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</si>
  <si>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</si>
  <si>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</si>
  <si>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</si>
  <si>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</si>
  <si>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</si>
  <si>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</si>
  <si>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</si>
  <si>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</si>
  <si>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</si>
  <si>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</si>
  <si>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</si>
  <si>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</si>
  <si>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</si>
  <si>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</si>
  <si>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</si>
  <si>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</si>
  <si>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</si>
  <si>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</si>
  <si>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</si>
  <si>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</si>
  <si>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</si>
  <si>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</si>
  <si>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</si>
  <si>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</si>
  <si>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</si>
  <si>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</si>
  <si>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</si>
  <si>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</si>
  <si>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</si>
  <si>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</si>
  <si>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</si>
  <si>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</si>
  <si>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</si>
  <si>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</si>
  <si>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</si>
  <si>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</si>
  <si>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</si>
  <si>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</si>
  <si>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</si>
  <si>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</si>
  <si>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</si>
  <si>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</si>
  <si>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</si>
  <si>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</si>
  <si>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</si>
  <si>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</si>
  <si>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</si>
  <si>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</si>
  <si>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</si>
  <si>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</si>
  <si>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</si>
  <si>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</si>
  <si>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</si>
  <si>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</si>
  <si>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</si>
  <si>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</si>
  <si>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</si>
  <si>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</si>
  <si>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</si>
  <si>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</si>
  <si>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</si>
  <si>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</si>
  <si>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</si>
  <si>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</si>
  <si>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</si>
  <si>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</si>
  <si>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</si>
  <si>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</si>
  <si>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</si>
  <si>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</si>
  <si>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</si>
  <si>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</si>
  <si>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</si>
  <si>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</si>
  <si>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</si>
  <si>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</si>
  <si>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</si>
  <si>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</si>
  <si>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</si>
  <si>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</si>
  <si>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</si>
  <si>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</si>
  <si>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</si>
  <si>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</si>
  <si>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</si>
  <si>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</si>
  <si>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</si>
  <si>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</si>
  <si>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</si>
  <si>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</si>
  <si>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</si>
  <si>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</si>
  <si>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</si>
  <si>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</si>
  <si>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</si>
  <si>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</si>
  <si>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</si>
  <si>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</si>
  <si>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</si>
  <si>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</si>
  <si>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</si>
  <si>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</si>
  <si>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</si>
  <si>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</si>
  <si>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</si>
  <si>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</si>
  <si>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</si>
  <si>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</si>
  <si>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</si>
  <si>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</si>
  <si>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</si>
  <si>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</si>
  <si>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</si>
  <si>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</si>
  <si>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</si>
  <si>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</si>
  <si>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</si>
  <si>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</si>
  <si>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</si>
  <si>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</si>
  <si>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</si>
  <si>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</si>
  <si>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</si>
  <si>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</si>
  <si>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</si>
  <si>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</si>
  <si>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</si>
  <si>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</si>
  <si>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</si>
  <si>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</si>
  <si>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</si>
  <si>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</si>
  <si>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</si>
  <si>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</si>
  <si>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</si>
  <si>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</si>
  <si>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</si>
  <si>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</si>
  <si>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</si>
  <si>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</si>
  <si>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</si>
  <si>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</si>
  <si>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</si>
  <si>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</si>
  <si>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</si>
  <si>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</si>
  <si>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</si>
  <si>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</si>
  <si>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</si>
  <si>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</si>
  <si>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</si>
  <si>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</si>
  <si>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</si>
  <si>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</si>
  <si>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</si>
  <si>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</si>
  <si>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</si>
  <si>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</si>
  <si>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</si>
  <si>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</si>
  <si>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</si>
  <si>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</si>
  <si>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</si>
  <si>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</si>
  <si>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</si>
  <si>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</si>
  <si>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</si>
  <si>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</si>
  <si>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</si>
  <si>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</si>
  <si>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</si>
  <si>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</si>
  <si>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</si>
  <si>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</si>
  <si>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</si>
  <si>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</si>
  <si>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</si>
  <si>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</si>
  <si>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</si>
  <si>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</si>
  <si>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</si>
  <si>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</si>
  <si>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</si>
  <si>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</si>
  <si>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</si>
  <si>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</si>
  <si>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</si>
  <si>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</si>
  <si>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</si>
  <si>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</si>
  <si>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</si>
  <si>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</si>
  <si>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</si>
  <si>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</si>
  <si>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</si>
  <si>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</si>
  <si>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</si>
  <si>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</si>
  <si>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</si>
  <si>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</si>
  <si>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</si>
  <si>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</si>
  <si>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</si>
  <si>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</si>
  <si>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</si>
  <si>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</si>
  <si>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</si>
  <si>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</si>
  <si>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</si>
  <si>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</si>
  <si>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</si>
  <si>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</si>
  <si>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</si>
  <si>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</si>
  <si>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</si>
  <si>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</si>
  <si>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</si>
  <si>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</si>
  <si>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</si>
  <si>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</si>
  <si>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</si>
  <si>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</si>
  <si>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</si>
  <si>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</si>
  <si>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</si>
  <si>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</si>
  <si>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</si>
  <si>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</si>
  <si>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</si>
  <si>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</si>
  <si>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</si>
  <si>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</si>
  <si>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</si>
  <si>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</si>
  <si>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</si>
  <si>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</si>
  <si>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</si>
  <si>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</si>
  <si>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</si>
  <si>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</si>
  <si>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</si>
  <si>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</si>
  <si>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</si>
  <si>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</si>
  <si>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</si>
  <si>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</si>
  <si>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</si>
  <si>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</si>
  <si>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</si>
  <si>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</si>
  <si>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</si>
  <si>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</si>
  <si>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</si>
  <si>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</si>
  <si>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</si>
  <si>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</si>
  <si>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</si>
  <si>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</si>
  <si>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</si>
  <si>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</si>
  <si>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</si>
  <si>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</si>
  <si>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</si>
  <si>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</si>
  <si>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</si>
  <si>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</si>
  <si>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</si>
  <si>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</si>
  <si>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</si>
  <si>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</si>
  <si>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</si>
  <si>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</si>
  <si>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</si>
  <si>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</si>
  <si>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</si>
  <si>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</si>
  <si>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</si>
  <si>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</si>
  <si>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</si>
  <si>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</si>
  <si>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</si>
  <si>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</si>
  <si>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</si>
  <si>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</si>
  <si>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</si>
  <si>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</si>
  <si>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</si>
  <si>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</si>
  <si>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</si>
  <si>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</si>
  <si>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</si>
  <si>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</si>
  <si>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</si>
  <si>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</si>
  <si>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</si>
  <si>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</si>
  <si>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</si>
  <si>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</si>
  <si>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</si>
  <si>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</si>
  <si>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</si>
  <si>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</si>
  <si>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</si>
  <si>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</si>
  <si>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</si>
  <si>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</si>
  <si>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</si>
  <si>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</si>
  <si>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</si>
  <si>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</si>
  <si>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</si>
  <si>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</si>
  <si>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</si>
  <si>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</si>
  <si>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</si>
  <si>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</si>
  <si>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</si>
  <si>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</si>
  <si>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</si>
  <si>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</si>
  <si>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</si>
  <si>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</si>
  <si>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</si>
  <si>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</si>
  <si>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</si>
  <si>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</si>
  <si>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</si>
  <si>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</si>
  <si>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</si>
  <si>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</si>
  <si>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</si>
  <si>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</si>
  <si>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</si>
  <si>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</si>
  <si>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</si>
  <si>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</si>
  <si>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</si>
  <si>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</si>
  <si>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</si>
  <si>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</si>
  <si>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</si>
  <si>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</si>
  <si>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</si>
  <si>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</si>
  <si>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</si>
  <si>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</si>
  <si>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</si>
  <si>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</si>
  <si>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</si>
  <si>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</si>
  <si>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</si>
  <si>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</si>
  <si>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</si>
  <si>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</si>
  <si>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</si>
  <si>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</si>
  <si>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</si>
  <si>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</si>
  <si>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</si>
  <si>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</si>
  <si>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</si>
  <si>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</si>
  <si>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</si>
  <si>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</si>
  <si>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</si>
  <si>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</si>
  <si>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</si>
  <si>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</si>
  <si>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</si>
  <si>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</si>
  <si>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</si>
  <si>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</si>
  <si>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</si>
  <si>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</si>
  <si>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</si>
  <si>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</si>
  <si>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</si>
  <si>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</si>
  <si>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</si>
  <si>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</si>
  <si>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</si>
  <si>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</si>
  <si>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</si>
  <si>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</si>
  <si>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</si>
  <si>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</si>
  <si>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</si>
  <si>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</si>
  <si>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</si>
  <si>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</si>
  <si>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</si>
  <si>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</si>
  <si>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</si>
  <si>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</si>
  <si>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</si>
  <si>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</si>
  <si>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</si>
  <si>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</si>
  <si>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</si>
  <si>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</si>
  <si>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</si>
  <si>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</si>
  <si>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</si>
  <si>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</si>
  <si>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</si>
  <si>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</si>
  <si>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</si>
  <si>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</si>
  <si>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</si>
  <si>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</si>
  <si>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</si>
  <si>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</si>
  <si>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</si>
  <si>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</si>
  <si>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</si>
  <si>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</si>
  <si>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</si>
  <si>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</si>
  <si>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</si>
  <si>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</si>
  <si>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</si>
  <si>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</si>
  <si>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</si>
  <si>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</si>
  <si>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</si>
  <si>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</si>
  <si>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</si>
  <si>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</si>
  <si>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</si>
  <si>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</si>
  <si>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</si>
  <si>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</si>
  <si>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</si>
  <si>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</si>
  <si>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</si>
  <si>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</si>
  <si>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</si>
  <si>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</si>
  <si>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</si>
  <si>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</si>
  <si>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</si>
  <si>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</si>
  <si>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</si>
  <si>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</si>
  <si>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</si>
  <si>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</si>
  <si>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</si>
  <si>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</si>
  <si>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</si>
  <si>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</si>
  <si>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</si>
  <si>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</si>
  <si>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</si>
  <si>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</si>
  <si>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</si>
  <si>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</si>
  <si>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</si>
  <si>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</si>
  <si>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</si>
  <si>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</si>
  <si>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</si>
  <si>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</si>
  <si>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</si>
  <si>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</si>
  <si>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</si>
  <si>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</si>
  <si>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</si>
  <si>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</si>
  <si>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</si>
  <si>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</si>
  <si>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</si>
  <si>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</si>
  <si>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</si>
  <si>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</si>
  <si>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</si>
  <si>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</si>
  <si>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</si>
  <si>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</si>
  <si>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</si>
  <si>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</si>
  <si>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</si>
  <si>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</si>
  <si>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</si>
  <si>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</si>
  <si>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</si>
  <si>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</si>
  <si>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</si>
  <si>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</si>
  <si>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</si>
  <si>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</si>
  <si>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</si>
  <si>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</si>
  <si>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</si>
  <si>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</si>
  <si>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</si>
  <si>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</si>
  <si>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</si>
  <si>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</si>
  <si>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</si>
  <si>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</si>
  <si>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</si>
  <si>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</si>
  <si>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</si>
  <si>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</si>
  <si>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</si>
  <si>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</si>
  <si>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</si>
  <si>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</si>
  <si>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</si>
  <si>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</si>
  <si>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</si>
  <si>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</si>
  <si>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</si>
  <si>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</si>
  <si>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</si>
  <si>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</si>
  <si>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</si>
  <si>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</si>
  <si>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</si>
  <si>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</si>
  <si>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</si>
  <si>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</si>
  <si>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</si>
  <si>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</si>
  <si>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</si>
  <si>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</si>
  <si>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</si>
  <si>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</si>
  <si>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</si>
  <si>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</si>
  <si>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</si>
  <si>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</si>
  <si>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</si>
  <si>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</si>
  <si>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</si>
  <si>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</si>
  <si>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</si>
  <si>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</si>
  <si>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</si>
  <si>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</si>
  <si>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</si>
  <si>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</si>
  <si>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</si>
  <si>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</si>
  <si>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</si>
  <si>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</si>
  <si>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</si>
  <si>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</si>
  <si>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</si>
  <si>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</si>
  <si>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</si>
  <si>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</si>
  <si>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</si>
  <si>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</si>
  <si>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</si>
  <si>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</si>
  <si>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</si>
  <si>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</si>
  <si>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</si>
  <si>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</si>
  <si>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</si>
  <si>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</si>
  <si>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</si>
  <si>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</si>
  <si>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</si>
  <si>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</si>
  <si>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</si>
  <si>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</si>
  <si>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</si>
  <si>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</si>
  <si>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</si>
  <si>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</si>
  <si>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</si>
  <si>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</si>
  <si>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</si>
  <si>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</si>
  <si>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</si>
  <si>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</si>
  <si>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</si>
  <si>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</si>
  <si>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</si>
  <si>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</si>
  <si>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</si>
  <si>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</si>
  <si>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</si>
  <si>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</si>
  <si>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</si>
  <si>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</si>
  <si>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</si>
  <si>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</si>
  <si>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</si>
  <si>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</si>
  <si>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</si>
  <si>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</si>
  <si>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</si>
  <si>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</si>
  <si>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</si>
  <si>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</si>
  <si>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</si>
  <si>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</si>
  <si>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</si>
  <si>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</si>
  <si>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</si>
  <si>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</si>
  <si>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</si>
  <si>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</si>
  <si>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</si>
  <si>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</si>
  <si>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</si>
  <si>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</si>
  <si>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</si>
  <si>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</si>
  <si>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</si>
  <si>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</si>
  <si>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</si>
  <si>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</si>
  <si>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</si>
  <si>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</si>
  <si>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</si>
  <si>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</si>
  <si>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</si>
  <si>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</si>
  <si>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</si>
  <si>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</si>
  <si>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</si>
  <si>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</si>
  <si>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</si>
  <si>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</si>
  <si>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</si>
  <si>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</si>
  <si>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</si>
  <si>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</si>
  <si>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</si>
  <si>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</si>
  <si>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</si>
  <si>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</si>
  <si>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</si>
  <si>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</si>
  <si>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</si>
  <si>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</si>
  <si>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</si>
  <si>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</si>
  <si>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</si>
  <si>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</si>
  <si>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</si>
  <si>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</si>
  <si>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</si>
  <si>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</si>
  <si>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</si>
  <si>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</si>
  <si>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</si>
  <si>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</si>
  <si>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</si>
  <si>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</si>
  <si>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</si>
  <si>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</si>
  <si>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</si>
  <si>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</si>
  <si>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</si>
  <si>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</si>
  <si>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</si>
  <si>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</si>
  <si>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</si>
  <si>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</si>
  <si>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</si>
  <si>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</si>
  <si>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</si>
  <si>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</si>
  <si>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</si>
  <si>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</si>
  <si>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</si>
  <si>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</si>
  <si>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</si>
  <si>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</si>
  <si>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</si>
  <si>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</si>
  <si>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</si>
  <si>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</si>
  <si>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</si>
  <si>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</si>
  <si>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</si>
  <si>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</si>
  <si>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</si>
  <si>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</si>
  <si>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</si>
  <si>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</si>
  <si>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</si>
  <si>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</si>
  <si>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</si>
  <si>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</si>
  <si>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</si>
  <si>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</si>
  <si>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</si>
  <si>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</si>
  <si>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</si>
  <si>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</si>
  <si>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</si>
  <si>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</si>
  <si>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</si>
  <si>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</si>
  <si>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</si>
  <si>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</si>
  <si>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</si>
  <si>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</si>
  <si>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</si>
  <si>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</si>
  <si>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</si>
  <si>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</si>
  <si>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</si>
  <si>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</si>
  <si>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</si>
  <si>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</si>
  <si>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</si>
  <si>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</si>
  <si>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</si>
  <si>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</si>
  <si>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</si>
  <si>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</si>
  <si>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</si>
  <si>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</si>
  <si>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</si>
  <si>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</si>
  <si>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</si>
  <si>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</si>
  <si>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</si>
  <si>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</si>
  <si>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</si>
  <si>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</si>
  <si>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</si>
  <si>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</si>
  <si>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</si>
  <si>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</si>
  <si>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</si>
  <si>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</si>
  <si>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</si>
  <si>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</si>
  <si>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</si>
  <si>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</si>
  <si>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</si>
  <si>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</si>
  <si>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</si>
  <si>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</si>
  <si>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</si>
  <si>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</si>
  <si>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</si>
  <si>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</si>
  <si>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</si>
  <si>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</si>
  <si>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</si>
  <si>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</si>
  <si>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</si>
  <si>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</si>
  <si>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</si>
  <si>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</si>
  <si>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</si>
  <si>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</si>
  <si>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</si>
  <si>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</si>
  <si>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</si>
  <si>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</si>
  <si>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</si>
  <si>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</si>
  <si>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</si>
  <si>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</si>
  <si>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</si>
  <si>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</si>
  <si>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</si>
  <si>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</si>
  <si>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</si>
  <si>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</si>
  <si>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</si>
  <si>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</si>
  <si>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</si>
  <si>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</si>
  <si>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</si>
  <si>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</si>
  <si>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</si>
  <si>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</si>
  <si>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</si>
  <si>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</si>
  <si>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</si>
  <si>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</si>
  <si>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</si>
  <si>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</si>
  <si>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</si>
  <si>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</si>
  <si>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</si>
  <si>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</si>
  <si>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</si>
  <si>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</si>
  <si>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</si>
  <si>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</si>
  <si>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</si>
  <si>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</si>
  <si>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</si>
  <si>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</si>
  <si>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</si>
  <si>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</si>
  <si>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</si>
  <si>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</si>
  <si>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</si>
  <si>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</si>
  <si>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</si>
  <si>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</si>
  <si>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</si>
  <si>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</si>
  <si>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</si>
  <si>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</si>
  <si>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</si>
  <si>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</si>
  <si>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</si>
  <si>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</si>
  <si>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</si>
  <si>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</si>
  <si>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</si>
  <si>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</si>
  <si>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</si>
  <si>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</si>
  <si>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</si>
  <si>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</si>
  <si>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</si>
  <si>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</si>
  <si>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</si>
  <si>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</si>
  <si>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</si>
  <si>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</si>
  <si>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</si>
  <si>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</si>
  <si>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</si>
  <si>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</si>
  <si>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</si>
  <si>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</si>
  <si>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</si>
  <si>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</si>
  <si>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</si>
  <si>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</si>
  <si>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</si>
  <si>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</si>
  <si>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</si>
  <si>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</si>
  <si>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</si>
  <si>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</si>
  <si>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</si>
  <si>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</si>
  <si>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</si>
  <si>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</si>
  <si>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</si>
  <si>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</si>
  <si>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</si>
  <si>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</si>
  <si>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</si>
  <si>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</si>
  <si>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</si>
  <si>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</si>
  <si>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</si>
  <si>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</si>
  <si>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</si>
  <si>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</si>
  <si>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</si>
  <si>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</si>
  <si>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</si>
  <si>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</si>
  <si>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</si>
  <si>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</si>
  <si>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</si>
  <si>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</si>
  <si>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</si>
  <si>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</si>
  <si>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</si>
  <si>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</si>
  <si>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</si>
  <si>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</si>
  <si>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</si>
  <si>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</si>
  <si>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</si>
  <si>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</si>
  <si>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</si>
  <si>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</si>
  <si>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</si>
  <si>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</si>
  <si>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</si>
  <si>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</si>
  <si>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</si>
  <si>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</si>
  <si>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</si>
  <si>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</si>
  <si>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</si>
  <si>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</si>
  <si>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</si>
  <si>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</si>
  <si>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</si>
  <si>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</si>
  <si>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</si>
  <si>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</si>
  <si>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</si>
  <si>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</si>
  <si>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</si>
  <si>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</si>
  <si>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</si>
  <si>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</si>
  <si>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</si>
  <si>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</si>
  <si>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</si>
  <si>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</si>
  <si>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</si>
  <si>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</si>
  <si>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</si>
  <si>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</si>
  <si>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</si>
  <si>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</si>
  <si>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</si>
  <si>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</si>
  <si>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</si>
  <si>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</si>
  <si>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</si>
  <si>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</si>
  <si>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</si>
  <si>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</si>
  <si>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</si>
  <si>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</si>
  <si>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</si>
  <si>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</si>
  <si>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</si>
  <si>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</si>
  <si>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</si>
  <si>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</si>
  <si>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</si>
  <si>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</si>
  <si>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</si>
  <si>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</si>
  <si>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</si>
  <si>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</si>
  <si>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</si>
  <si>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</si>
  <si>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</si>
  <si>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</si>
  <si>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</si>
  <si>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</si>
  <si>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</si>
  <si>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</si>
  <si>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</si>
  <si>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</si>
  <si>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</si>
  <si>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</si>
  <si>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</si>
  <si>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</si>
  <si>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</si>
  <si>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</si>
  <si>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</si>
  <si>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</si>
  <si>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</si>
  <si>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</si>
  <si>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</si>
  <si>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</si>
  <si>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</si>
  <si>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</si>
  <si>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</si>
  <si>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</si>
  <si>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</si>
  <si>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</si>
  <si>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</si>
  <si>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</si>
  <si>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</si>
  <si>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</si>
  <si>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</si>
  <si>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</si>
  <si>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</si>
  <si>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</si>
  <si>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</si>
  <si>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</si>
  <si>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</si>
  <si>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</si>
  <si>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</si>
  <si>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</si>
  <si>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</si>
  <si>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</si>
  <si>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</si>
  <si>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</si>
  <si>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</si>
  <si>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</si>
  <si>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</si>
  <si>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</si>
  <si>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</si>
  <si>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</si>
  <si>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</si>
  <si>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</si>
  <si>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</si>
  <si>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</si>
  <si>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</si>
  <si>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</si>
  <si>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</si>
  <si>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</si>
  <si>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</si>
  <si>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</si>
  <si>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</si>
  <si>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</si>
  <si>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</si>
  <si>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</si>
  <si>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</si>
  <si>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</si>
  <si>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</si>
  <si>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</si>
  <si>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</si>
  <si>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</si>
  <si>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</si>
  <si>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</si>
  <si>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</si>
  <si>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</si>
  <si>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</si>
  <si>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</si>
  <si>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</si>
  <si>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</si>
  <si>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</si>
  <si>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</si>
  <si>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</si>
  <si>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</si>
  <si>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</si>
  <si>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</si>
  <si>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</si>
  <si>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</si>
  <si>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</si>
  <si>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</si>
  <si>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</si>
  <si>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</si>
  <si>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</si>
  <si>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</si>
  <si>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</si>
  <si>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</si>
  <si>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</si>
  <si>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</si>
  <si>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</si>
  <si>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</si>
  <si>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</si>
  <si>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</si>
  <si>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</si>
  <si>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</si>
  <si>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</si>
  <si>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</si>
  <si>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</si>
  <si>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</si>
  <si>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</si>
  <si>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</si>
  <si>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</si>
  <si>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</si>
  <si>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</si>
  <si>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</si>
  <si>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</si>
  <si>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</si>
  <si>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</si>
  <si>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</si>
  <si>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</si>
  <si>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</si>
  <si>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</si>
  <si>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</si>
  <si>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</si>
  <si>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</si>
  <si>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</si>
  <si>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</si>
  <si>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</si>
  <si>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</si>
  <si>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</si>
  <si>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</si>
  <si>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</si>
  <si>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</si>
  <si>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</si>
  <si>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</si>
  <si>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</si>
  <si>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</si>
  <si>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</si>
  <si>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</si>
  <si>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</si>
  <si>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</si>
  <si>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</si>
  <si>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</si>
  <si>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</si>
  <si>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</si>
  <si>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</si>
  <si>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</si>
  <si>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</si>
  <si>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</si>
  <si>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</si>
  <si>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</si>
  <si>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</si>
  <si>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</si>
  <si>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</si>
  <si>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</si>
  <si>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</si>
  <si>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</si>
  <si>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</si>
  <si>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</si>
  <si>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</si>
  <si>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</si>
  <si>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</si>
  <si>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</si>
  <si>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</si>
  <si>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</si>
  <si>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</si>
  <si>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</si>
  <si>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</si>
  <si>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</si>
  <si>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</si>
  <si>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</si>
  <si>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</si>
  <si>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</si>
  <si>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</si>
  <si>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</si>
  <si>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</si>
  <si>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</si>
  <si>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</si>
  <si>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</si>
  <si>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</si>
  <si>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</si>
  <si>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</si>
  <si>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</si>
  <si>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</si>
  <si>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</si>
  <si>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</si>
  <si>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</si>
  <si>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</si>
  <si>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</si>
  <si>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</si>
  <si>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</si>
  <si>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</si>
  <si>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</si>
  <si>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</si>
  <si>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</si>
  <si>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</si>
  <si>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</si>
  <si>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</si>
  <si>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</si>
  <si>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</si>
  <si>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</si>
  <si>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</si>
  <si>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</si>
  <si>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</si>
  <si>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</si>
  <si>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</si>
  <si>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</si>
  <si>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</si>
  <si>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</si>
  <si>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</si>
  <si>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</si>
  <si>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</si>
  <si>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</si>
  <si>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</si>
  <si>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</si>
  <si>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</si>
  <si>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</si>
  <si>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</si>
  <si>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</si>
  <si>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</si>
  <si>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</si>
  <si>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</si>
  <si>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</si>
  <si>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</si>
  <si>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</si>
  <si>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</si>
  <si>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</si>
  <si>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</si>
  <si>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</si>
  <si>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</si>
  <si>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</si>
  <si>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</si>
  <si>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</si>
  <si>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</si>
  <si>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</si>
  <si>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</si>
  <si>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</si>
  <si>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</si>
  <si>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</si>
  <si>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</si>
  <si>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</si>
  <si>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</si>
  <si>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</si>
  <si>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</si>
  <si>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</si>
  <si>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</si>
  <si>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</si>
  <si>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</si>
  <si>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</si>
  <si>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</si>
  <si>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</si>
  <si>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</si>
  <si>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</si>
  <si>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</si>
  <si>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</si>
  <si>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</si>
  <si>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</si>
  <si>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</si>
  <si>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</si>
  <si>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</si>
  <si>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</si>
  <si>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</si>
  <si>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</si>
  <si>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</si>
  <si>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</si>
  <si>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</si>
  <si>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</si>
  <si>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</si>
  <si>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</si>
  <si>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</si>
  <si>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</si>
  <si>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</si>
  <si>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</si>
  <si>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</si>
  <si>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</si>
  <si>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</si>
  <si>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</si>
  <si>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</si>
  <si>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</si>
  <si>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</si>
  <si>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</si>
  <si>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</si>
  <si>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</si>
  <si>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</si>
  <si>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</si>
  <si>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</si>
  <si>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</si>
  <si>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</si>
  <si>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</si>
  <si>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</si>
  <si>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</si>
  <si>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</si>
  <si>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</si>
  <si>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</si>
  <si>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</si>
  <si>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</si>
  <si>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</si>
  <si>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</si>
  <si>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</si>
  <si>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</si>
  <si>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</si>
  <si>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</si>
  <si>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</si>
  <si>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</si>
  <si>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</si>
  <si>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</si>
  <si>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</si>
  <si>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</si>
  <si>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</si>
  <si>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</si>
  <si>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</si>
  <si>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</si>
  <si>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</si>
  <si>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</si>
  <si>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</si>
  <si>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</si>
  <si>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</si>
  <si>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</si>
  <si>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</si>
  <si>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</si>
  <si>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</si>
  <si>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</si>
  <si>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</si>
  <si>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</si>
  <si>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</si>
  <si>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</si>
  <si>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</si>
  <si>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</si>
  <si>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</si>
  <si>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</si>
  <si>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</si>
  <si>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</si>
  <si>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</si>
  <si>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</si>
  <si>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</si>
  <si>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</si>
  <si>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</si>
  <si>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</si>
  <si>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</si>
  <si>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</si>
  <si>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</si>
  <si>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</si>
  <si>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</si>
  <si>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</si>
  <si>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</si>
  <si>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</si>
  <si>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</si>
  <si>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</si>
  <si>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</si>
  <si>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</si>
  <si>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</si>
  <si>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</si>
  <si>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</si>
  <si>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</si>
  <si>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</si>
  <si>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</si>
  <si>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</si>
  <si>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</si>
  <si>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</si>
  <si>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</si>
  <si>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</si>
  <si>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</si>
  <si>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</si>
  <si>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</si>
  <si>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</si>
  <si>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</si>
  <si>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</si>
  <si>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</si>
  <si>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</si>
  <si>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</si>
  <si>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</si>
  <si>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</si>
  <si>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</si>
  <si>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</si>
  <si>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</si>
  <si>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</si>
  <si>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</si>
  <si>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</si>
  <si>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</si>
  <si>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</si>
  <si>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</si>
  <si>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</si>
  <si>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</si>
  <si>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</si>
  <si>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</si>
  <si>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</si>
  <si>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</si>
  <si>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</si>
  <si>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</si>
  <si>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</si>
  <si>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</si>
  <si>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</si>
  <si>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</si>
  <si>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</si>
  <si>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</si>
  <si>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</si>
  <si>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</si>
  <si>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</si>
  <si>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</si>
  <si>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</si>
  <si>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</si>
  <si>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</si>
  <si>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</si>
  <si>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</si>
  <si>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</si>
  <si>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</si>
  <si>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</si>
  <si>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</si>
  <si>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</si>
  <si>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</si>
  <si>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</si>
  <si>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</si>
  <si>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</si>
  <si>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</si>
  <si>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</si>
  <si>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</si>
  <si>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</si>
  <si>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</si>
  <si>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</si>
  <si>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</si>
  <si>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</si>
  <si>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</si>
  <si>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</si>
  <si>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</si>
  <si>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</si>
  <si>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</si>
  <si>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</si>
  <si>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</si>
  <si>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</si>
  <si>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</si>
  <si>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</si>
  <si>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</si>
  <si>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</si>
  <si>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</si>
  <si>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</si>
  <si>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</si>
  <si>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</si>
  <si>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</si>
  <si>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</si>
  <si>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</si>
  <si>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</si>
  <si>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</si>
  <si>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</si>
  <si>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</si>
  <si>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</si>
  <si>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</si>
  <si>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</si>
  <si>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</si>
  <si>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</si>
  <si>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</si>
  <si>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</si>
  <si>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</si>
  <si>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</si>
  <si>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</si>
  <si>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</si>
  <si>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</si>
  <si>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</si>
  <si>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</si>
  <si>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</si>
  <si>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</si>
  <si>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</si>
  <si>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</si>
  <si>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</si>
  <si>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</si>
  <si>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</si>
  <si>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</si>
  <si>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</si>
  <si>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</si>
  <si>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</si>
  <si>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</si>
  <si>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</si>
  <si>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</si>
  <si>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</si>
  <si>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</si>
  <si>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</si>
  <si>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</si>
  <si>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</si>
  <si>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</si>
  <si>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</si>
  <si>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</si>
  <si>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</si>
  <si>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</si>
  <si>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</si>
  <si>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</si>
  <si>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</si>
  <si>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</si>
  <si>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</si>
  <si>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</si>
  <si>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</si>
  <si>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</si>
  <si>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</si>
  <si>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</si>
  <si>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</si>
  <si>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</si>
  <si>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</si>
  <si>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</si>
  <si>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</si>
  <si>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</si>
  <si>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</si>
  <si>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</si>
  <si>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</si>
  <si>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</si>
  <si>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</si>
  <si>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</si>
  <si>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</si>
  <si>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</si>
  <si>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</si>
  <si>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</si>
  <si>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</si>
  <si>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</si>
  <si>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</si>
  <si>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</si>
  <si>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</si>
  <si>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</si>
  <si>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</si>
  <si>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</si>
  <si>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</si>
  <si>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</si>
  <si>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</si>
  <si>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</si>
  <si>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</si>
  <si>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</si>
  <si>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</si>
  <si>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</si>
  <si>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</si>
  <si>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</si>
  <si>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</si>
  <si>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</si>
  <si>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</si>
  <si>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</si>
  <si>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</si>
  <si>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</si>
  <si>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</si>
  <si>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</si>
  <si>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</si>
  <si>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</si>
  <si>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</si>
  <si>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</si>
  <si>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</si>
  <si>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</si>
  <si>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</si>
  <si>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</si>
  <si>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</si>
  <si>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</si>
  <si>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</si>
  <si>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</si>
  <si>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</si>
  <si>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</si>
  <si>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</si>
  <si>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</si>
  <si>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</si>
  <si>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</si>
  <si>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</si>
  <si>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</si>
  <si>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</si>
  <si>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</si>
  <si>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</si>
  <si>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</si>
  <si>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</si>
  <si>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</si>
  <si>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</si>
  <si>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</si>
  <si>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</si>
  <si>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</si>
  <si>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</si>
  <si>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</si>
  <si>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</si>
  <si>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</si>
  <si>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</si>
  <si>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</si>
  <si>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</si>
  <si>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</si>
  <si>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</si>
  <si>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</si>
  <si>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</si>
  <si>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</si>
  <si>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</si>
  <si>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</si>
  <si>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</si>
  <si>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</si>
  <si>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</si>
  <si>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</si>
  <si>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</si>
  <si>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</si>
  <si>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</si>
  <si>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</si>
  <si>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</si>
  <si>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</si>
  <si>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</si>
  <si>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</si>
  <si>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</si>
  <si>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</si>
  <si>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</si>
  <si>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</si>
  <si>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</si>
  <si>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</si>
  <si>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</si>
  <si>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</si>
  <si>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</si>
  <si>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</si>
  <si>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</si>
  <si>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</si>
  <si>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</si>
  <si>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</si>
  <si>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</si>
  <si>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</si>
  <si>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</si>
  <si>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</si>
  <si>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</si>
  <si>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</si>
  <si>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</si>
  <si>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</si>
  <si>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</si>
  <si>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</si>
  <si>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</si>
  <si>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</si>
  <si>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</si>
  <si>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</si>
  <si>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</si>
  <si>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</si>
  <si>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</si>
  <si>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</si>
  <si>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</si>
  <si>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</si>
  <si>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</si>
  <si>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</si>
  <si>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</si>
  <si>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</si>
  <si>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</si>
  <si>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</si>
  <si>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</si>
  <si>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</si>
  <si>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</si>
  <si>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</si>
  <si>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</si>
  <si>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</si>
  <si>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</si>
  <si>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</si>
  <si>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</si>
  <si>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</si>
  <si>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</si>
  <si>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</si>
  <si>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</si>
  <si>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</si>
  <si>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</si>
  <si>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</si>
  <si>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</si>
  <si>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</si>
  <si>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</si>
  <si>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</si>
  <si>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</si>
  <si>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</si>
  <si>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</si>
  <si>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</si>
  <si>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</si>
  <si>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</si>
  <si>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</si>
  <si>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</si>
  <si>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</si>
  <si>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</si>
  <si>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</si>
  <si>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</si>
  <si>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</si>
  <si>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</si>
  <si>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</si>
  <si>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</si>
  <si>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</si>
  <si>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</si>
  <si>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</si>
  <si>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</si>
  <si>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</si>
  <si>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</si>
  <si>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</si>
  <si>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</si>
  <si>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</si>
  <si>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</si>
  <si>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</si>
  <si>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</si>
  <si>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</si>
  <si>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</si>
  <si>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</si>
  <si>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</si>
  <si>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</si>
  <si>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</si>
  <si>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</si>
  <si>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</si>
  <si>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</si>
  <si>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</si>
  <si>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</si>
  <si>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</si>
  <si>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</si>
  <si>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</si>
  <si>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</si>
  <si>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</si>
  <si>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</si>
  <si>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</si>
  <si>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</si>
  <si>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</si>
  <si>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</si>
  <si>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</si>
  <si>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</si>
  <si>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</si>
  <si>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</si>
  <si>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</si>
  <si>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</si>
  <si>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</si>
  <si>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</si>
  <si>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</si>
  <si>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</si>
  <si>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</si>
  <si>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</si>
  <si>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</si>
  <si>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</si>
  <si>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</si>
  <si>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</si>
  <si>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</si>
  <si>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</si>
  <si>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</si>
  <si>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</si>
  <si>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</si>
  <si>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</si>
  <si>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</si>
  <si>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</si>
  <si>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</si>
  <si>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</si>
  <si>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</si>
  <si>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</si>
  <si>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</si>
  <si>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</si>
  <si>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</si>
  <si>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</si>
  <si>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</si>
  <si>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</si>
  <si>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</si>
  <si>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</si>
  <si>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</si>
  <si>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</si>
  <si>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</si>
  <si>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</si>
  <si>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</si>
  <si>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</si>
  <si>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</si>
  <si>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</si>
  <si>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</si>
  <si>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</si>
  <si>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</si>
  <si>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</si>
  <si>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</si>
  <si>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</si>
  <si>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</si>
  <si>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</si>
  <si>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</si>
  <si>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</si>
  <si>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</si>
  <si>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</si>
  <si>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</si>
  <si>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</si>
  <si>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</si>
  <si>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</si>
  <si>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</si>
  <si>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</si>
  <si>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</si>
  <si>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</si>
  <si>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</si>
  <si>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</si>
  <si>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</si>
  <si>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</si>
  <si>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</si>
  <si>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</si>
  <si>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</si>
  <si>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</si>
  <si>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</si>
  <si>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</si>
  <si>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</si>
  <si>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</si>
  <si>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</si>
  <si>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</si>
  <si>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</si>
  <si>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</si>
  <si>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</si>
  <si>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</si>
  <si>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</si>
  <si>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</si>
  <si>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</si>
  <si>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</si>
  <si>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</si>
  <si>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</si>
  <si>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</si>
  <si>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</si>
  <si>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</si>
  <si>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</si>
  <si>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</si>
  <si>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</si>
  <si>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</si>
  <si>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</si>
  <si>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</si>
  <si>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</si>
  <si>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</si>
  <si>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</si>
  <si>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</si>
  <si>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</si>
  <si>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</si>
  <si>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</si>
  <si>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</si>
  <si>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</si>
  <si>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</si>
  <si>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</si>
  <si>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</si>
  <si>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</si>
  <si>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</si>
  <si>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</si>
  <si>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</si>
  <si>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</si>
  <si>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</si>
  <si>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</si>
  <si>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</si>
  <si>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</si>
  <si>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</si>
  <si>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</si>
  <si>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</si>
  <si>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</si>
  <si>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</si>
  <si>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</si>
  <si>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</si>
  <si>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</si>
  <si>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</si>
  <si>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</si>
  <si>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</si>
  <si>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</si>
  <si>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</si>
  <si>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</si>
  <si>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</si>
  <si>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</si>
  <si>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</si>
  <si>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</si>
  <si>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</si>
  <si>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</si>
  <si>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</si>
  <si>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</si>
  <si>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</si>
  <si>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</si>
  <si>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</si>
  <si>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</si>
  <si>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</si>
  <si>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</si>
  <si>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</si>
  <si>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</si>
  <si>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</si>
  <si>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</si>
  <si>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</si>
  <si>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</si>
  <si>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</si>
  <si>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</si>
  <si>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</si>
  <si>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</si>
  <si>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</si>
  <si>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</si>
  <si>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</si>
  <si>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</si>
  <si>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</si>
  <si>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</si>
  <si>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</si>
  <si>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</si>
  <si>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</si>
  <si>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</si>
  <si>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</si>
  <si>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</si>
  <si>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</si>
  <si>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</si>
  <si>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</si>
  <si>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</si>
  <si>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</si>
  <si>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</si>
  <si>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</si>
  <si>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</si>
  <si>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</si>
  <si>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</si>
  <si>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</si>
  <si>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</si>
  <si>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</si>
  <si>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</si>
  <si>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</si>
  <si>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</si>
  <si>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</si>
  <si>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</si>
  <si>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</si>
  <si>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</si>
  <si>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</si>
  <si>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</si>
  <si>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</si>
  <si>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</si>
  <si>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</si>
  <si>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</si>
  <si>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</si>
  <si>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</si>
  <si>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</si>
  <si>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</si>
  <si>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</si>
  <si>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</si>
  <si>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</si>
  <si>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</si>
  <si>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</si>
  <si>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</si>
  <si>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</si>
  <si>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</si>
  <si>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</si>
  <si>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</si>
  <si>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</si>
  <si>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</si>
  <si>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</si>
  <si>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</si>
  <si>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</si>
  <si>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</si>
  <si>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</si>
  <si>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</si>
  <si>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</si>
  <si>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</si>
  <si>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</si>
  <si>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</si>
  <si>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</si>
  <si>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</si>
  <si>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</si>
  <si>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</si>
  <si>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</si>
  <si>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</si>
  <si>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</si>
  <si>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</si>
  <si>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</si>
  <si>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</si>
  <si>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</si>
  <si>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</si>
  <si>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</si>
  <si>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</si>
  <si>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</si>
  <si>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</si>
  <si>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</si>
  <si>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</si>
  <si>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</si>
  <si>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</si>
  <si>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</si>
  <si>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</si>
  <si>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</si>
  <si>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</si>
  <si>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</si>
  <si>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</si>
  <si>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</si>
  <si>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</si>
  <si>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</si>
  <si>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</si>
  <si>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</si>
  <si>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</si>
  <si>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</si>
  <si>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</si>
  <si>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</si>
  <si>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</si>
  <si>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</si>
  <si>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</si>
  <si>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</si>
  <si>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</si>
  <si>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</si>
  <si>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</si>
  <si>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</si>
  <si>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</si>
  <si>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</si>
  <si>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</si>
  <si>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</si>
  <si>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</si>
  <si>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</si>
  <si>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</si>
  <si>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</si>
  <si>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</si>
  <si>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</si>
  <si>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</si>
  <si>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</si>
  <si>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</si>
  <si>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</si>
  <si>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</si>
  <si>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</si>
  <si>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</si>
  <si>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</si>
  <si>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</si>
  <si>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</si>
  <si>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</si>
  <si>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</si>
  <si>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</si>
  <si>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</si>
  <si>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</si>
  <si>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</si>
  <si>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</si>
  <si>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</si>
  <si>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</si>
  <si>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</si>
  <si>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</si>
  <si>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</si>
  <si>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</si>
  <si>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</si>
  <si>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</si>
  <si>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</si>
  <si>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</si>
  <si>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</si>
  <si>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</si>
  <si>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</si>
  <si>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</si>
  <si>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</si>
  <si>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</si>
  <si>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</si>
  <si>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</si>
  <si>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</si>
  <si>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</si>
  <si>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</si>
  <si>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</si>
  <si>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</si>
  <si>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</si>
  <si>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</si>
  <si>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</si>
  <si>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</si>
  <si>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</si>
  <si>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</si>
  <si>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</si>
  <si>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</si>
  <si>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</si>
  <si>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</si>
  <si>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</si>
  <si>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</si>
  <si>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</si>
  <si>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</si>
  <si>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</si>
  <si>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</si>
  <si>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</si>
  <si>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</si>
  <si>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</si>
  <si>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</si>
  <si>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</si>
  <si>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</si>
  <si>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</si>
  <si>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</si>
  <si>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</si>
  <si>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</si>
  <si>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</si>
  <si>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</si>
  <si>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</si>
  <si>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</si>
  <si>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</si>
  <si>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</si>
  <si>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</si>
  <si>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</si>
  <si>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</si>
  <si>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</si>
  <si>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</si>
  <si>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</si>
  <si>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</si>
  <si>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</si>
  <si>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</si>
  <si>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</si>
  <si>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</si>
  <si>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</si>
  <si>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</si>
  <si>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</si>
  <si>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</si>
  <si>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</si>
  <si>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</si>
  <si>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</si>
  <si>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</si>
  <si>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</si>
  <si>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</si>
  <si>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</si>
  <si>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</si>
  <si>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</si>
  <si>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</si>
  <si>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</si>
  <si>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</si>
  <si>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</si>
  <si>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</si>
  <si>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</si>
  <si>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</si>
  <si>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</si>
  <si>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</si>
  <si>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</si>
  <si>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</si>
  <si>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</si>
  <si>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</si>
  <si>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</si>
  <si>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</si>
  <si>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</si>
  <si>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</si>
  <si>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</si>
  <si>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</si>
  <si>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</si>
  <si>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</si>
  <si>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</si>
  <si>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</si>
  <si>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</si>
  <si>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</si>
  <si>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</si>
  <si>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</si>
  <si>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</si>
  <si>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</si>
  <si>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</si>
  <si>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</si>
  <si>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</si>
  <si>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</si>
  <si>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</si>
  <si>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</si>
  <si>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</si>
  <si>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</si>
  <si>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</si>
  <si>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</si>
  <si>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</si>
  <si>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</si>
  <si>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</si>
  <si>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</si>
  <si>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</si>
  <si>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</si>
  <si>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</si>
  <si>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</si>
  <si>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</si>
  <si>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</si>
  <si>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</si>
  <si>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</si>
  <si>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</si>
  <si>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</si>
  <si>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</si>
  <si>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</si>
  <si>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</si>
  <si>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</si>
  <si>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</si>
  <si>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</si>
  <si>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</si>
  <si>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</si>
  <si>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</si>
  <si>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</si>
  <si>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</si>
  <si>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</si>
  <si>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</si>
  <si>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</si>
  <si>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</si>
  <si>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</si>
  <si>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</si>
  <si>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</si>
  <si>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</si>
  <si>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</si>
  <si>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</si>
  <si>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</si>
  <si>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</si>
  <si>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</si>
  <si>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</si>
  <si>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</si>
  <si>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</si>
  <si>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</si>
  <si>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</si>
  <si>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</si>
  <si>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</si>
  <si>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</si>
  <si>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</si>
  <si>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</si>
  <si>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</si>
  <si>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</si>
  <si>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</si>
  <si>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</si>
  <si>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</si>
  <si>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</si>
  <si>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</si>
  <si>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</si>
  <si>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</si>
  <si>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</si>
  <si>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</si>
  <si>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</si>
  <si>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</si>
  <si>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</si>
  <si>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</si>
  <si>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</si>
  <si>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</si>
  <si>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</si>
  <si>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</si>
  <si>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</si>
  <si>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</si>
  <si>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</si>
  <si>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</si>
  <si>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</si>
  <si>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</si>
  <si>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</si>
  <si>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</si>
  <si>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</si>
  <si>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</si>
  <si>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</si>
  <si>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</si>
  <si>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</si>
  <si>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</si>
  <si>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</si>
  <si>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</si>
  <si>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</si>
  <si>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</si>
  <si>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</si>
  <si>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</si>
  <si>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</si>
  <si>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</si>
  <si>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</si>
  <si>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</si>
  <si>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</si>
  <si>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</si>
  <si>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</si>
  <si>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</si>
  <si>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</si>
  <si>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</si>
  <si>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</si>
  <si>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</si>
  <si>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</si>
  <si>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</si>
  <si>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</si>
  <si>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</si>
  <si>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</si>
  <si>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</si>
  <si>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</si>
  <si>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</si>
  <si>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</si>
  <si>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</si>
  <si>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</si>
  <si>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</si>
  <si>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</si>
  <si>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</si>
  <si>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</si>
  <si>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</si>
  <si>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</si>
  <si>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</si>
  <si>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</si>
  <si>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</si>
  <si>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</si>
  <si>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</si>
  <si>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</si>
  <si>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</si>
  <si>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</si>
  <si>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</si>
  <si>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</si>
  <si>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</si>
  <si>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</si>
  <si>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</si>
  <si>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</si>
  <si>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</si>
  <si>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</si>
  <si>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</si>
  <si>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</si>
  <si>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</si>
  <si>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</si>
  <si>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</si>
  <si>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</si>
  <si>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</si>
  <si>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</si>
  <si>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</si>
  <si>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</si>
  <si>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</si>
  <si>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</si>
  <si>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</si>
  <si>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</si>
  <si>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</si>
  <si>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</si>
  <si>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</si>
  <si>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</si>
  <si>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</si>
  <si>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</si>
  <si>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</si>
  <si>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</si>
  <si>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</si>
  <si>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</si>
  <si>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</si>
  <si>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</si>
  <si>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</si>
  <si>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</si>
  <si>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</si>
  <si>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</si>
  <si>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</si>
  <si>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</si>
  <si>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</si>
  <si>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</si>
  <si>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</si>
  <si>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</si>
  <si>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</si>
  <si>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</si>
  <si>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</si>
  <si>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</si>
  <si>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</si>
  <si>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</si>
  <si>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</si>
  <si>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</si>
  <si>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</si>
  <si>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</si>
  <si>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</si>
  <si>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</si>
  <si>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</si>
  <si>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</si>
  <si>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</si>
  <si>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</si>
  <si>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</si>
  <si>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</si>
  <si>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</si>
  <si>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</si>
  <si>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</si>
  <si>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</si>
  <si>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</si>
  <si>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</si>
  <si>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</si>
  <si>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</si>
  <si>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</si>
  <si>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</si>
  <si>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</si>
  <si>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</si>
  <si>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</si>
  <si>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</si>
  <si>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</si>
  <si>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</si>
  <si>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</si>
  <si>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</si>
  <si>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</si>
  <si>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</si>
  <si>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</si>
  <si>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</si>
  <si>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</si>
  <si>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</si>
  <si>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</si>
  <si>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</si>
  <si>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</si>
  <si>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</si>
  <si>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</si>
  <si>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</si>
  <si>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</si>
  <si>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</si>
  <si>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</si>
  <si>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</si>
  <si>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</si>
  <si>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</si>
  <si>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</si>
  <si>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</si>
  <si>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</si>
  <si>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</si>
  <si>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</si>
  <si>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</si>
  <si>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</si>
  <si>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</si>
  <si>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</si>
  <si>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</si>
  <si>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</si>
  <si>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</si>
  <si>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</si>
  <si>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</si>
  <si>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</si>
  <si>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</si>
  <si>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</si>
  <si>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</si>
  <si>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</si>
  <si>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</si>
  <si>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</si>
  <si>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</si>
  <si>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</si>
  <si>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</si>
  <si>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</si>
  <si>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</si>
  <si>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</si>
  <si>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</si>
  <si>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</si>
  <si>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</si>
  <si>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</si>
  <si>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</si>
  <si>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</si>
  <si>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</si>
  <si>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</si>
  <si>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</si>
  <si>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</si>
  <si>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</si>
  <si>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</si>
  <si>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</si>
  <si>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</si>
  <si>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</si>
  <si>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</si>
  <si>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</si>
  <si>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</si>
  <si>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</si>
  <si>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</si>
  <si>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</si>
  <si>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</si>
  <si>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</si>
  <si>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</si>
  <si>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</si>
  <si>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</si>
  <si>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</si>
  <si>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</si>
  <si>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</si>
  <si>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</si>
  <si>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</si>
  <si>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</si>
  <si>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</si>
  <si>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</si>
  <si>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</si>
  <si>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</si>
  <si>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</si>
  <si>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</si>
  <si>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</si>
  <si>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</si>
  <si>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</si>
  <si>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</si>
  <si>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</si>
  <si>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</si>
  <si>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</si>
  <si>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</si>
  <si>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</si>
  <si>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</si>
  <si>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</si>
  <si>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</si>
  <si>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</si>
  <si>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</si>
  <si>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</si>
  <si>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</si>
  <si>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</si>
  <si>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</si>
  <si>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</si>
  <si>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</si>
  <si>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</si>
  <si>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</si>
  <si>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</si>
  <si>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</si>
  <si>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</si>
  <si>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</si>
  <si>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</si>
  <si>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</si>
  <si>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</si>
  <si>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</si>
  <si>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</si>
  <si>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</si>
  <si>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</si>
  <si>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</si>
  <si>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</si>
  <si>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</si>
  <si>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</si>
  <si>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</si>
  <si>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</si>
  <si>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</si>
  <si>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</si>
  <si>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</si>
  <si>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</si>
  <si>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</si>
  <si>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</si>
  <si>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</si>
  <si>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</si>
  <si>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</si>
  <si>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</si>
  <si>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</si>
  <si>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</si>
  <si>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</si>
  <si>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</si>
  <si>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</si>
  <si>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</si>
  <si>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</si>
  <si>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</si>
  <si>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</si>
  <si>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</si>
  <si>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</si>
  <si>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</si>
  <si>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</si>
  <si>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</si>
  <si>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</si>
  <si>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</si>
  <si>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</si>
  <si>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</si>
  <si>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</si>
  <si>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</si>
  <si>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</si>
  <si>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</si>
  <si>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</si>
  <si>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</si>
  <si>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</si>
  <si>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</si>
  <si>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</si>
  <si>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</si>
  <si>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</si>
  <si>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</si>
  <si>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</si>
  <si>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</si>
  <si>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</si>
  <si>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</si>
  <si>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</si>
  <si>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</si>
  <si>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</si>
  <si>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</si>
  <si>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</si>
  <si>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</si>
  <si>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</si>
  <si>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</si>
  <si>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</si>
  <si>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</si>
  <si>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</si>
  <si>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</si>
  <si>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</si>
  <si>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</si>
  <si>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</si>
  <si>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</si>
  <si>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</si>
  <si>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</si>
  <si>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</si>
  <si>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</si>
  <si>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</si>
  <si>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</si>
  <si>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</si>
  <si>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</si>
  <si>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</si>
  <si>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</si>
  <si>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</si>
  <si>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</si>
  <si>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</si>
  <si>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</si>
  <si>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</si>
  <si>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</si>
  <si>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</si>
  <si>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</si>
  <si>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</si>
  <si>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</si>
  <si>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</si>
  <si>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</si>
  <si>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</si>
  <si>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</si>
  <si>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</si>
  <si>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</si>
  <si>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</si>
  <si>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</si>
  <si>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</si>
  <si>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</si>
  <si>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</si>
  <si>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</si>
  <si>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</si>
  <si>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</si>
  <si>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</si>
  <si>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</si>
  <si>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</si>
  <si>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</si>
  <si>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</si>
  <si>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</si>
  <si>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</si>
  <si>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</si>
  <si>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</si>
  <si>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</si>
  <si>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</si>
  <si>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</si>
  <si>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</si>
  <si>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</si>
  <si>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</si>
  <si>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</si>
  <si>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</si>
  <si>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</si>
  <si>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</si>
  <si>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</si>
  <si>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</si>
  <si>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</si>
  <si>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</si>
  <si>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</si>
  <si>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</si>
  <si>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</si>
  <si>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</si>
  <si>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</si>
  <si>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</si>
  <si>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</si>
  <si>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</si>
  <si>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</si>
  <si>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</si>
  <si>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</si>
  <si>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</si>
  <si>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</si>
  <si>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</si>
  <si>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</si>
  <si>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</si>
  <si>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</si>
  <si>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</si>
  <si>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</si>
  <si>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</si>
  <si>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</si>
  <si>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</si>
  <si>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</si>
  <si>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</si>
  <si>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</si>
  <si>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</si>
  <si>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</si>
  <si>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</si>
  <si>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</si>
  <si>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</si>
  <si>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</si>
  <si>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</si>
  <si>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</si>
  <si>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</si>
  <si>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</si>
  <si>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</si>
  <si>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</si>
  <si>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</si>
  <si>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</si>
  <si>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</si>
  <si>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</si>
  <si>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</si>
  <si>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</si>
  <si>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</si>
  <si>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</si>
  <si>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</si>
  <si>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</si>
  <si>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</si>
  <si>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</si>
  <si>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</si>
  <si>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</si>
  <si>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</si>
  <si>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</si>
  <si>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</si>
  <si>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</si>
  <si>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</si>
  <si>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</si>
  <si>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</si>
  <si>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</si>
  <si>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</si>
  <si>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</si>
  <si>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</si>
  <si>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</si>
  <si>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</si>
  <si>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</si>
  <si>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</si>
  <si>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</si>
  <si>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</si>
  <si>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</si>
  <si>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</si>
  <si>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</si>
  <si>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</si>
  <si>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</si>
  <si>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</si>
  <si>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</si>
  <si>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</si>
  <si>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</si>
  <si>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</si>
  <si>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</si>
  <si>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</si>
  <si>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</si>
  <si>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</si>
  <si>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</si>
  <si>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</si>
  <si>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</si>
  <si>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</si>
  <si>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</si>
  <si>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</si>
  <si>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</si>
  <si>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</si>
  <si>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</si>
  <si>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</si>
  <si>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</si>
  <si>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</si>
  <si>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</si>
  <si>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</si>
  <si>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</si>
  <si>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</si>
  <si>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</si>
  <si>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</si>
  <si>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</si>
  <si>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</si>
  <si>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</si>
  <si>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</si>
  <si>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</si>
  <si>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</si>
  <si>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</si>
  <si>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</si>
  <si>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</si>
  <si>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</si>
  <si>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</si>
  <si>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</si>
  <si>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</si>
  <si>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</si>
  <si>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</si>
  <si>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</si>
  <si>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</si>
  <si>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</si>
  <si>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</si>
  <si>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</si>
  <si>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</si>
  <si>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</si>
  <si>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</si>
  <si>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</si>
  <si>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</si>
  <si>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</si>
  <si>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</si>
  <si>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</si>
  <si>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</si>
  <si>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</si>
  <si>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</si>
  <si>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</si>
  <si>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</si>
  <si>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</si>
  <si>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</si>
  <si>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</si>
  <si>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</si>
  <si>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</si>
  <si>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</si>
  <si>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</si>
  <si>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</si>
  <si>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</si>
  <si>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</si>
  <si>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</si>
  <si>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</si>
  <si>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</si>
  <si>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</si>
  <si>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</si>
  <si>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</si>
  <si>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</si>
  <si>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</si>
  <si>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</si>
  <si>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</si>
  <si>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</si>
  <si>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</si>
  <si>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</si>
  <si>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</si>
  <si>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</si>
  <si>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</si>
  <si>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</si>
  <si>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</si>
  <si>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</si>
  <si>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</si>
  <si>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</si>
  <si>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</si>
  <si>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</si>
  <si>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</si>
  <si>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</si>
  <si>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</si>
  <si>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</si>
  <si>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</si>
  <si>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</si>
  <si>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</si>
  <si>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</si>
  <si>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</si>
  <si>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</si>
  <si>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</si>
  <si>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</si>
  <si>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</si>
  <si>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</si>
  <si>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</si>
  <si>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</si>
  <si>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</si>
  <si>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</si>
  <si>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</si>
  <si>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</si>
  <si>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</si>
  <si>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</si>
  <si>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</si>
  <si>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</si>
  <si>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</si>
  <si>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</si>
  <si>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</si>
  <si>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</si>
  <si>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</si>
  <si>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</si>
  <si>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</si>
  <si>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</si>
  <si>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</si>
  <si>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</si>
  <si>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</si>
  <si>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</si>
  <si>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</si>
  <si>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</si>
  <si>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</si>
  <si>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</si>
  <si>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</si>
  <si>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</si>
  <si>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</si>
  <si>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</si>
  <si>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</si>
  <si>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</si>
  <si>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</si>
  <si>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</si>
  <si>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</si>
  <si>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</si>
  <si>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</si>
  <si>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</si>
  <si>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</si>
  <si>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</si>
  <si>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</si>
  <si>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</si>
  <si>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</si>
  <si>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</si>
  <si>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</si>
  <si>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</si>
  <si>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</si>
  <si>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</si>
  <si>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</si>
  <si>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</si>
  <si>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</si>
  <si>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</si>
  <si>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</si>
  <si>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</si>
  <si>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</si>
  <si>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</si>
  <si>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</si>
  <si>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</si>
  <si>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</si>
  <si>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</si>
  <si>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</si>
  <si>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</si>
  <si>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</si>
  <si>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</si>
  <si>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</si>
  <si>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</si>
  <si>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</si>
  <si>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</si>
  <si>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</si>
  <si>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</si>
  <si>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</si>
  <si>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</si>
  <si>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</si>
  <si>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</si>
  <si>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</si>
  <si>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</si>
  <si>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</si>
  <si>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</si>
  <si>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</si>
  <si>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</si>
  <si>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</si>
  <si>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</si>
  <si>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</si>
  <si>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</si>
  <si>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</si>
  <si>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</si>
  <si>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</si>
  <si>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</si>
  <si>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</si>
  <si>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</si>
  <si>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</si>
  <si>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</si>
  <si>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</si>
  <si>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</si>
  <si>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</si>
  <si>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</si>
  <si>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</si>
  <si>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</si>
  <si>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</si>
  <si>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</si>
  <si>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</si>
  <si>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</si>
  <si>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</si>
  <si>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</si>
  <si>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</si>
  <si>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</si>
  <si>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</si>
  <si>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</si>
  <si>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</si>
  <si>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</si>
  <si>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</si>
  <si>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</si>
  <si>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</si>
  <si>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</si>
  <si>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</si>
  <si>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</si>
  <si>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</si>
  <si>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</si>
  <si>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</si>
  <si>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</si>
  <si>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</si>
  <si>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</si>
  <si>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</si>
  <si>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</si>
  <si>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</si>
  <si>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</si>
  <si>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</si>
  <si>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</si>
  <si>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</si>
  <si>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</si>
  <si>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</si>
  <si>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</si>
  <si>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</si>
  <si>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</si>
  <si>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</si>
  <si>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</si>
  <si>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</si>
  <si>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</si>
  <si>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</si>
  <si>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</si>
  <si>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</si>
  <si>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</si>
  <si>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</si>
  <si>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</si>
  <si>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</si>
  <si>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</si>
  <si>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</si>
  <si>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</si>
  <si>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</si>
  <si>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</si>
  <si>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</si>
  <si>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</si>
  <si>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</si>
  <si>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</si>
  <si>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</si>
  <si>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</si>
  <si>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</si>
  <si>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</si>
  <si>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</si>
  <si>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</si>
  <si>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</si>
  <si>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</si>
  <si>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</si>
  <si>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</si>
  <si>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</si>
  <si>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</si>
  <si>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</si>
  <si>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</si>
  <si>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</si>
  <si>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</si>
  <si>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</si>
  <si>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</si>
  <si>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</si>
  <si>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</si>
  <si>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</si>
  <si>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</si>
  <si>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</si>
  <si>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</si>
  <si>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</si>
  <si>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</si>
  <si>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</si>
  <si>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</si>
  <si>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</si>
  <si>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</si>
  <si>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</si>
  <si>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</si>
  <si>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</si>
  <si>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</si>
  <si>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</si>
  <si>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</si>
  <si>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</si>
  <si>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</si>
  <si>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</si>
  <si>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</si>
  <si>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</si>
  <si>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</si>
  <si>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</si>
  <si>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</si>
  <si>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</si>
  <si>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</si>
  <si>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</si>
  <si>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</si>
  <si>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</si>
  <si>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</si>
  <si>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</si>
  <si>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</si>
  <si>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</si>
  <si>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</si>
  <si>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</si>
  <si>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</si>
  <si>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</si>
  <si>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</si>
  <si>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</si>
  <si>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</si>
  <si>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</si>
  <si>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</si>
  <si>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</si>
  <si>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</si>
  <si>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</si>
  <si>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</si>
  <si>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</si>
  <si>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</si>
  <si>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</si>
  <si>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</si>
  <si>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</si>
  <si>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</si>
  <si>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</si>
  <si>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</si>
  <si>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</si>
  <si>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</si>
  <si>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</si>
  <si>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</si>
  <si>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</si>
  <si>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</si>
  <si>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</si>
  <si>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</si>
  <si>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</si>
  <si>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</si>
  <si>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</si>
  <si>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</si>
  <si>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</si>
  <si>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</si>
  <si>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</si>
  <si>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</si>
  <si>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</si>
  <si>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</si>
  <si>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</si>
  <si>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</si>
  <si>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</si>
  <si>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</si>
  <si>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</si>
  <si>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</si>
  <si>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</si>
  <si>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</si>
  <si>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</si>
  <si>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</si>
  <si>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</si>
  <si>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</si>
  <si>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</si>
  <si>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</si>
  <si>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</si>
  <si>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</si>
  <si>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</si>
  <si>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</si>
  <si>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</si>
  <si>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</si>
  <si>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</si>
  <si>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</si>
  <si>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</si>
  <si>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</si>
  <si>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</si>
  <si>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</si>
  <si>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</si>
  <si>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</si>
  <si>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</si>
  <si>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</si>
  <si>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</si>
  <si>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</si>
  <si>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</si>
  <si>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</si>
  <si>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</si>
  <si>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</si>
  <si>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</si>
  <si>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</si>
  <si>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</si>
  <si>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</si>
  <si>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</si>
  <si>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</si>
  <si>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</si>
  <si>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</si>
  <si>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</si>
  <si>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</si>
  <si>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</si>
  <si>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</si>
  <si>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</si>
  <si>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</si>
  <si>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</si>
  <si>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</si>
  <si>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</si>
  <si>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</si>
  <si>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</si>
  <si>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</si>
  <si>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</si>
  <si>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</si>
  <si>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</si>
  <si>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</si>
  <si>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</si>
  <si>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</si>
  <si>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</si>
  <si>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</si>
  <si>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</si>
  <si>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</si>
  <si>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</si>
  <si>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</si>
  <si>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</si>
  <si>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</si>
  <si>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</si>
  <si>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</si>
  <si>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</si>
  <si>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</si>
  <si>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</si>
  <si>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</si>
  <si>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</si>
  <si>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</si>
  <si>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</si>
  <si>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</si>
  <si>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</si>
  <si>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</si>
  <si>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</si>
  <si>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</si>
  <si>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</si>
  <si>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</si>
  <si>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</si>
  <si>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</si>
  <si>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</si>
  <si>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</si>
  <si>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</si>
  <si>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</si>
  <si>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</si>
  <si>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</si>
  <si>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</si>
  <si>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</si>
  <si>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</si>
  <si>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</si>
  <si>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</si>
  <si>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</si>
  <si>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</si>
  <si>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</si>
  <si>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</si>
  <si>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</si>
  <si>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</si>
  <si>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</si>
  <si>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</si>
  <si>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</si>
  <si>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</si>
  <si>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</si>
  <si>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</si>
  <si>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</si>
  <si>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</si>
  <si>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</si>
  <si>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</si>
  <si>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</si>
  <si>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</si>
  <si>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</si>
  <si>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</si>
  <si>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</si>
  <si>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</si>
  <si>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</si>
  <si>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</si>
  <si>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</si>
  <si>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</si>
  <si>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</si>
  <si>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</si>
  <si>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</si>
  <si>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</si>
  <si>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</si>
  <si>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</si>
  <si>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</si>
  <si>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</si>
  <si>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</si>
  <si>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</si>
  <si>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</si>
  <si>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</si>
  <si>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</si>
  <si>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</si>
  <si>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</si>
  <si>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</si>
  <si>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</si>
  <si>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</si>
  <si>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</si>
  <si>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</si>
  <si>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</si>
  <si>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</si>
  <si>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</si>
  <si>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</si>
  <si>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</si>
  <si>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</si>
  <si>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</si>
  <si>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</si>
  <si>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</si>
  <si>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</si>
  <si>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</si>
  <si>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</si>
  <si>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</si>
  <si>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</si>
  <si>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</si>
  <si>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</si>
  <si>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</si>
  <si>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</si>
  <si>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</si>
  <si>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</si>
  <si>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</si>
  <si>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</si>
  <si>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</si>
  <si>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</si>
  <si>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</si>
  <si>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</si>
  <si>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</si>
  <si>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</si>
  <si>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</si>
  <si>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</si>
  <si>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</si>
  <si>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</si>
  <si>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</si>
  <si>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</si>
  <si>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</si>
  <si>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</si>
  <si>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</si>
  <si>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</si>
  <si>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</si>
  <si>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</si>
  <si>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</si>
  <si>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</si>
  <si>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</si>
  <si>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</si>
  <si>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</si>
  <si>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</si>
  <si>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</si>
  <si>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</si>
  <si>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</si>
  <si>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</si>
  <si>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</si>
  <si>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</si>
  <si>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</si>
  <si>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</si>
  <si>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</si>
  <si>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</si>
  <si>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</si>
  <si>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</si>
  <si>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</si>
  <si>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</si>
  <si>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</si>
  <si>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</si>
  <si>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</si>
  <si>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</si>
  <si>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</si>
  <si>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</si>
  <si>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</si>
  <si>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</si>
  <si>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</si>
  <si>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</si>
  <si>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</si>
  <si>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</si>
  <si>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</si>
  <si>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</si>
  <si>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</si>
  <si>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</si>
  <si>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</si>
  <si>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</si>
  <si>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</si>
  <si>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</si>
  <si>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</si>
  <si>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</si>
  <si>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</si>
  <si>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</si>
  <si>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</si>
  <si>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</si>
  <si>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</si>
  <si>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</si>
  <si>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</si>
  <si>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</si>
  <si>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</si>
  <si>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</si>
  <si>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</si>
  <si>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</si>
  <si>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</si>
  <si>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</si>
  <si>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</si>
  <si>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</si>
  <si>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</si>
  <si>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</si>
  <si>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</si>
  <si>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</si>
  <si>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</si>
  <si>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</si>
  <si>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</si>
  <si>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</si>
  <si>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</si>
  <si>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</si>
  <si>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</si>
  <si>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</si>
  <si>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</si>
  <si>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</si>
  <si>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</si>
  <si>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</si>
  <si>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</si>
  <si>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</si>
  <si>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</si>
  <si>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</si>
  <si>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</si>
  <si>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</si>
  <si>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</si>
  <si>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</si>
  <si>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</si>
  <si>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</si>
  <si>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</si>
  <si>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</si>
  <si>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</si>
  <si>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</si>
  <si>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</si>
  <si>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</si>
  <si>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</si>
  <si>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</si>
  <si>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</si>
  <si>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</si>
  <si>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</si>
  <si>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</si>
  <si>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</si>
  <si>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</si>
  <si>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</si>
  <si>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</si>
  <si>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</si>
  <si>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</si>
  <si>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</si>
  <si>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</si>
  <si>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</si>
  <si>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</si>
  <si>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</si>
  <si>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</si>
  <si>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</si>
  <si>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</si>
  <si>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</si>
  <si>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</si>
  <si>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</si>
  <si>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</si>
  <si>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</si>
  <si>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</si>
  <si>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</si>
  <si>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</si>
  <si>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</si>
  <si>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</si>
  <si>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</si>
  <si>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</si>
  <si>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</si>
  <si>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</si>
  <si>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</si>
  <si>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</si>
  <si>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</si>
  <si>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</si>
  <si>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</si>
  <si>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</si>
  <si>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</si>
  <si>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</si>
  <si>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</si>
  <si>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</si>
  <si>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</si>
  <si>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</si>
  <si>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</si>
  <si>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</si>
  <si>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</si>
  <si>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</si>
  <si>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</si>
  <si>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</si>
  <si>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</si>
  <si>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</si>
  <si>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</si>
  <si>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</si>
  <si>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</si>
  <si>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</si>
  <si>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</si>
  <si>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</si>
  <si>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</si>
  <si>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</si>
  <si>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</si>
  <si>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</si>
  <si>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</si>
  <si>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</si>
  <si>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</si>
  <si>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</si>
  <si>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</si>
  <si>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</si>
  <si>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</si>
  <si>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</si>
  <si>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</si>
  <si>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</si>
  <si>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</si>
  <si>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</si>
  <si>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</si>
  <si>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</si>
  <si>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</si>
  <si>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</si>
  <si>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</si>
  <si>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</si>
  <si>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</si>
  <si>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</si>
  <si>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</si>
  <si>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</si>
  <si>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</si>
  <si>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</si>
  <si>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</si>
  <si>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</si>
  <si>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</si>
  <si>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</si>
  <si>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</si>
  <si>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</si>
  <si>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</si>
  <si>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</si>
  <si>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</si>
  <si>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</si>
  <si>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</si>
  <si>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</si>
  <si>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</si>
  <si>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</si>
  <si>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</si>
  <si>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</si>
  <si>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</si>
  <si>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</si>
  <si>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</si>
  <si>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</si>
  <si>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</si>
  <si>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</si>
  <si>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</si>
  <si>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</si>
  <si>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</si>
  <si>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</si>
  <si>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</si>
  <si>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</si>
  <si>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</si>
  <si>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</si>
  <si>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</si>
  <si>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</si>
  <si>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</si>
  <si>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</si>
  <si>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</si>
  <si>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</si>
  <si>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</si>
  <si>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</si>
  <si>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</si>
  <si>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</si>
  <si>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</si>
  <si>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</si>
  <si>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</si>
  <si>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</si>
  <si>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</si>
  <si>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</si>
  <si>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</si>
  <si>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</si>
  <si>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</si>
  <si>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</si>
  <si>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</si>
  <si>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</si>
  <si>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</si>
  <si>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</si>
  <si>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</si>
  <si>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</si>
  <si>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</si>
  <si>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</si>
  <si>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</si>
  <si>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</si>
  <si>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</si>
  <si>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</si>
  <si>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</si>
  <si>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</si>
  <si>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</si>
  <si>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</si>
  <si>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</si>
  <si>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</si>
  <si>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</si>
  <si>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</si>
  <si>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</si>
  <si>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</si>
  <si>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</si>
  <si>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</si>
  <si>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</si>
  <si>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</si>
  <si>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</si>
  <si>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</si>
  <si>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</si>
  <si>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</si>
  <si>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</si>
  <si>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</si>
  <si>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</si>
  <si>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</si>
  <si>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</si>
  <si>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</si>
  <si>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</si>
  <si>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</si>
  <si>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</si>
  <si>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</si>
  <si>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</si>
  <si>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</si>
  <si>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</si>
  <si>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</si>
  <si>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</si>
  <si>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</si>
  <si>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</si>
  <si>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</si>
  <si>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</si>
  <si>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</si>
  <si>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</si>
  <si>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</si>
  <si>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</si>
  <si>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</si>
  <si>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</si>
  <si>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</si>
  <si>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</si>
  <si>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</si>
  <si>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</si>
  <si>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</si>
  <si>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</si>
  <si>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</si>
  <si>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</si>
  <si>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</si>
  <si>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</si>
  <si>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</si>
  <si>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</si>
  <si>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</si>
  <si>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</si>
  <si>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</si>
  <si>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</si>
  <si>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</si>
  <si>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</si>
  <si>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</si>
  <si>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</si>
  <si>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</si>
  <si>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</si>
  <si>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</si>
  <si>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</si>
  <si>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</si>
  <si>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</si>
  <si>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</si>
  <si>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</si>
  <si>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</si>
  <si>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</si>
  <si>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</si>
  <si>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</si>
  <si>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</si>
  <si>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</si>
  <si>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</si>
  <si>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</si>
  <si>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</si>
  <si>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</si>
  <si>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</si>
  <si>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</si>
  <si>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</si>
  <si>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</si>
  <si>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</si>
  <si>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</si>
  <si>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</si>
  <si>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</si>
  <si>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</si>
  <si>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</si>
  <si>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</si>
  <si>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</si>
  <si>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</si>
  <si>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</si>
  <si>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</si>
  <si>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</si>
  <si>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</si>
  <si>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</si>
  <si>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</si>
  <si>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</si>
  <si>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</si>
  <si>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</si>
  <si>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</si>
  <si>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</si>
  <si>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</si>
  <si>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</si>
  <si>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</si>
  <si>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</si>
  <si>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</si>
  <si>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</si>
  <si>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</si>
  <si>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</si>
  <si>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</si>
  <si>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</si>
  <si>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</si>
  <si>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</si>
  <si>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</si>
  <si>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</si>
  <si>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</si>
  <si>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</si>
  <si>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</si>
  <si>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</si>
  <si>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</si>
  <si>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</si>
  <si>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</si>
  <si>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</si>
  <si>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</si>
  <si>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</si>
  <si>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</si>
  <si>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</si>
  <si>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</si>
  <si>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</si>
  <si>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</si>
  <si>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</si>
  <si>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</si>
  <si>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</si>
  <si>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</si>
  <si>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</si>
  <si>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</si>
  <si>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</si>
  <si>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</si>
  <si>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</si>
  <si>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</si>
  <si>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</si>
  <si>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</si>
  <si>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</si>
  <si>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</si>
  <si>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</si>
  <si>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</si>
  <si>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</si>
  <si>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</si>
  <si>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</si>
  <si>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</si>
  <si>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</si>
  <si>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</si>
  <si>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</si>
  <si>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</si>
  <si>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</si>
  <si>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</si>
  <si>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</si>
  <si>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</si>
  <si>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</si>
  <si>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</si>
  <si>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</si>
  <si>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</si>
  <si>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</si>
  <si>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</si>
  <si>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</si>
  <si>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</si>
  <si>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</si>
  <si>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</si>
  <si>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</si>
  <si>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</si>
  <si>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</si>
  <si>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</si>
  <si>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</si>
  <si>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</si>
  <si>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</si>
  <si>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</si>
  <si>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</si>
  <si>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</si>
  <si>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</si>
  <si>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</si>
  <si>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</si>
  <si>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</si>
  <si>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</si>
  <si>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</si>
  <si>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</si>
  <si>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</si>
  <si>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</si>
  <si>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</si>
  <si>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</si>
  <si>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</si>
  <si>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</si>
  <si>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</si>
  <si>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</si>
  <si>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</si>
  <si>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</si>
  <si>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</si>
  <si>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</si>
  <si>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</si>
  <si>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</si>
  <si>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</si>
  <si>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</si>
  <si>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</si>
  <si>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</si>
  <si>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</si>
  <si>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</si>
  <si>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</si>
  <si>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</si>
  <si>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</si>
  <si>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</si>
  <si>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</si>
  <si>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</si>
  <si>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</si>
  <si>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</si>
  <si>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</si>
  <si>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</si>
  <si>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</si>
  <si>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</si>
  <si>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</si>
  <si>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</si>
  <si>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</si>
  <si>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</si>
  <si>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</si>
  <si>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</si>
  <si>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</si>
  <si>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</si>
  <si>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</si>
  <si>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</si>
  <si>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</si>
  <si>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</si>
  <si>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</si>
  <si>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</si>
  <si>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</si>
  <si>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</si>
  <si>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</si>
  <si>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</si>
  <si>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</si>
  <si>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</si>
  <si>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</si>
  <si>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</si>
  <si>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</si>
  <si>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</si>
  <si>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</si>
  <si>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</si>
  <si>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</si>
  <si>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</si>
  <si>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</si>
  <si>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</si>
  <si>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</si>
  <si>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</si>
  <si>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</si>
  <si>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</si>
  <si>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</si>
  <si>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</si>
  <si>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</si>
  <si>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</si>
  <si>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</si>
  <si>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</si>
  <si>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</si>
  <si>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</si>
  <si>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</si>
  <si>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</si>
  <si>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</si>
  <si>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</si>
  <si>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</si>
  <si>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</si>
  <si>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</si>
  <si>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</si>
  <si>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</si>
  <si>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</si>
  <si>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</si>
  <si>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</si>
  <si>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</si>
  <si>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</si>
  <si>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</si>
  <si>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</si>
  <si>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</si>
  <si>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</si>
  <si>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</si>
  <si>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</si>
  <si>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</si>
  <si>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</si>
  <si>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</si>
  <si>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</si>
  <si>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</si>
  <si>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</si>
  <si>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</si>
  <si>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</si>
  <si>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</si>
  <si>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</si>
  <si>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</si>
  <si>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</si>
  <si>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</si>
  <si>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</si>
  <si>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</si>
  <si>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</si>
  <si>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</si>
  <si>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</si>
  <si>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</si>
  <si>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</si>
  <si>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</si>
  <si>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</si>
  <si>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</si>
  <si>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</si>
  <si>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</si>
  <si>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</si>
  <si>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</si>
  <si>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</si>
  <si>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</si>
  <si>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</si>
  <si>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</si>
  <si>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</si>
  <si>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</si>
  <si>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</si>
  <si>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</si>
  <si>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</si>
  <si>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</si>
  <si>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</si>
  <si>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</si>
  <si>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</si>
  <si>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</si>
  <si>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</si>
  <si>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</si>
  <si>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</si>
  <si>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</si>
  <si>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</si>
  <si>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</si>
  <si>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</si>
  <si>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</si>
  <si>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</si>
  <si>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</si>
  <si>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</si>
  <si>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</si>
  <si>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</si>
  <si>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</si>
  <si>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</si>
  <si>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</si>
  <si>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</si>
  <si>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</si>
  <si>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</si>
  <si>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</si>
  <si>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</si>
  <si>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</si>
  <si>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</si>
  <si>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</si>
  <si>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</si>
  <si>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</si>
  <si>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</si>
  <si>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</si>
  <si>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</si>
  <si>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</si>
  <si>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</si>
  <si>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</si>
  <si>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</si>
  <si>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</si>
  <si>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</si>
  <si>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</si>
  <si>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</si>
  <si>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</si>
  <si>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</si>
  <si>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</si>
  <si>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</si>
  <si>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</si>
  <si>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</si>
  <si>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</si>
  <si>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</si>
  <si>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</si>
  <si>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</si>
  <si>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</si>
  <si>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</si>
  <si>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</si>
  <si>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</si>
  <si>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</si>
  <si>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</si>
  <si>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</si>
  <si>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</si>
  <si>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</si>
  <si>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</si>
  <si>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</si>
  <si>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</si>
  <si>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</si>
  <si>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</si>
  <si>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</si>
  <si>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</si>
  <si>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</si>
  <si>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</si>
  <si>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</si>
  <si>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</si>
  <si>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</si>
  <si>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</si>
  <si>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</si>
  <si>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</si>
  <si>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</si>
  <si>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</si>
  <si>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</si>
  <si>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</si>
  <si>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</si>
  <si>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</si>
  <si>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</si>
  <si>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</si>
  <si>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</si>
  <si>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</si>
  <si>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</si>
  <si>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</si>
  <si>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</si>
  <si>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</si>
  <si>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</si>
  <si>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</si>
  <si>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</si>
  <si>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</si>
  <si>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</si>
  <si>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</si>
  <si>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</si>
  <si>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</si>
  <si>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</si>
  <si>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</si>
  <si>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</si>
  <si>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</si>
  <si>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</si>
  <si>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</si>
  <si>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</si>
  <si>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</si>
  <si>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</si>
  <si>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</si>
  <si>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</si>
  <si>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</si>
  <si>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</si>
  <si>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</si>
  <si>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</si>
  <si>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</si>
  <si>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</si>
  <si>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</si>
  <si>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</si>
  <si>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</si>
  <si>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</si>
  <si>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</si>
  <si>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</si>
  <si>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</si>
  <si>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</si>
  <si>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</si>
  <si>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</si>
  <si>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</si>
  <si>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</si>
  <si>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</si>
  <si>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</si>
  <si>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</si>
  <si>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</si>
  <si>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</si>
  <si>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</si>
  <si>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</si>
  <si>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</si>
  <si>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</si>
  <si>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</si>
  <si>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</si>
  <si>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</si>
  <si>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</si>
  <si>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</si>
  <si>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</si>
  <si>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</si>
  <si>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</si>
  <si>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</si>
  <si>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</si>
  <si>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</si>
  <si>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</si>
  <si>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</si>
  <si>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</si>
  <si>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</si>
  <si>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</si>
  <si>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</si>
  <si>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</si>
  <si>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</si>
  <si>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</si>
  <si>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</si>
  <si>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</si>
  <si>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</si>
  <si>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</si>
  <si>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</si>
  <si>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</si>
  <si>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</si>
  <si>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</si>
  <si>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</si>
  <si>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</si>
  <si>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</si>
  <si>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</si>
  <si>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</si>
  <si>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</si>
  <si>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</si>
  <si>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</si>
  <si>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</si>
  <si>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</si>
  <si>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</si>
  <si>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</si>
  <si>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</si>
  <si>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</si>
  <si>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</si>
  <si>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</si>
  <si>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</si>
  <si>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</si>
  <si>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</si>
  <si>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</si>
  <si>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</si>
  <si>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</si>
  <si>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</si>
  <si>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</si>
  <si>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</si>
  <si>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</si>
  <si>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</si>
  <si>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</si>
  <si>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</si>
  <si>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</si>
  <si>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</si>
  <si>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</si>
  <si>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</si>
  <si>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</si>
  <si>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</si>
  <si>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</si>
  <si>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</si>
  <si>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</si>
  <si>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</si>
  <si>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</si>
  <si>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</si>
  <si>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</si>
  <si>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</si>
  <si>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</si>
  <si>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</si>
  <si>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</si>
  <si>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</si>
  <si>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</si>
  <si>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</si>
  <si>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</si>
  <si>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</si>
  <si>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</si>
  <si>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</si>
  <si>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</si>
  <si>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</si>
  <si>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</si>
  <si>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</si>
  <si>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</si>
  <si>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</si>
  <si>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</si>
  <si>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</si>
  <si>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</si>
  <si>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</si>
  <si>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</si>
  <si>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</si>
  <si>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</si>
  <si>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</si>
  <si>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</si>
  <si>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</si>
  <si>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</si>
  <si>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</si>
  <si>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</si>
  <si>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</si>
  <si>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</si>
  <si>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</si>
  <si>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</si>
  <si>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</si>
  <si>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</si>
  <si>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</si>
  <si>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</si>
  <si>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</si>
  <si>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</si>
  <si>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</si>
  <si>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</si>
  <si>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</si>
  <si>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</si>
  <si>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</si>
  <si>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</si>
  <si>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</si>
  <si>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</si>
  <si>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</si>
  <si>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</si>
  <si>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</si>
  <si>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</si>
  <si>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</si>
  <si>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</si>
  <si>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</si>
  <si>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</si>
  <si>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</si>
  <si>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</si>
  <si>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</si>
  <si>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</si>
  <si>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</si>
  <si>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</si>
  <si>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</si>
  <si>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</si>
  <si>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</si>
  <si>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</si>
  <si>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</si>
  <si>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</si>
  <si>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</si>
  <si>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</si>
  <si>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</si>
  <si>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</si>
  <si>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</si>
  <si>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</si>
  <si>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</si>
  <si>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</si>
  <si>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</si>
  <si>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</si>
  <si>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</si>
  <si>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</si>
  <si>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</si>
  <si>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</si>
  <si>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</si>
  <si>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</si>
  <si>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</si>
  <si>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</si>
  <si>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</si>
  <si>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</si>
  <si>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</si>
  <si>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</si>
  <si>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</si>
  <si>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</si>
  <si>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</si>
  <si>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</si>
  <si>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</si>
  <si>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</si>
  <si>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</si>
  <si>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</si>
  <si>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</si>
  <si>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</si>
  <si>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</si>
  <si>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</si>
  <si>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</si>
  <si>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</si>
  <si>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</si>
  <si>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</si>
  <si>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</si>
  <si>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</si>
  <si>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</si>
  <si>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</si>
  <si>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</si>
  <si>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</si>
  <si>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</si>
  <si>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</si>
  <si>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</si>
  <si>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</si>
  <si>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</si>
  <si>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</si>
  <si>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</si>
  <si>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</si>
  <si>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</si>
  <si>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</si>
  <si>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</si>
  <si>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</si>
  <si>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</si>
  <si>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</si>
  <si>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</si>
  <si>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</si>
  <si>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</si>
  <si>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</si>
  <si>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</si>
  <si>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</si>
  <si>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</si>
  <si>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</si>
  <si>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</si>
  <si>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</si>
  <si>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</si>
  <si>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</si>
  <si>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</si>
  <si>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</si>
  <si>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</si>
  <si>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</si>
  <si>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</si>
  <si>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</si>
  <si>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</si>
  <si>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</si>
  <si>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</si>
  <si>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</si>
  <si>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</si>
  <si>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</si>
  <si>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</si>
  <si>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</si>
  <si>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</si>
  <si>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</si>
  <si>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</si>
  <si>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</si>
  <si>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</si>
  <si>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</si>
  <si>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</si>
  <si>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</si>
  <si>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</si>
  <si>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</si>
  <si>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</si>
  <si>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</si>
  <si>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</si>
  <si>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</si>
  <si>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</si>
  <si>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</si>
  <si>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</si>
  <si>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</si>
  <si>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</si>
  <si>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</si>
  <si>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</si>
  <si>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</si>
  <si>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</si>
  <si>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</si>
  <si>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</si>
  <si>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</si>
  <si>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</si>
  <si>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</si>
  <si>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</si>
  <si>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</si>
  <si>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</si>
  <si>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</si>
  <si>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</si>
  <si>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</si>
  <si>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</si>
  <si>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</si>
  <si>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</si>
  <si>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</si>
  <si>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</si>
  <si>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</si>
  <si>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</si>
  <si>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</si>
  <si>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</si>
  <si>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</si>
  <si>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</si>
  <si>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</si>
  <si>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</si>
  <si>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</si>
  <si>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</si>
  <si>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</si>
  <si>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</si>
  <si>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</si>
  <si>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</si>
  <si>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</si>
  <si>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</si>
  <si>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</si>
  <si>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</si>
  <si>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</si>
  <si>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</si>
  <si>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</si>
  <si>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</si>
  <si>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</si>
  <si>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</si>
  <si>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</si>
  <si>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</si>
  <si>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</si>
  <si>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</si>
  <si>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</si>
  <si>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</si>
  <si>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</si>
  <si>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</si>
  <si>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</si>
  <si>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</si>
  <si>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</si>
  <si>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</si>
  <si>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</si>
  <si>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</si>
  <si>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</si>
  <si>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</si>
  <si>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</si>
  <si>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</si>
  <si>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</si>
  <si>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</si>
  <si>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</si>
  <si>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</si>
  <si>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</si>
  <si>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</si>
  <si>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</si>
  <si>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</si>
  <si>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</si>
  <si>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</si>
  <si>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</si>
  <si>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</si>
  <si>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</si>
  <si>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</si>
  <si>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</si>
  <si>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</si>
  <si>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</si>
  <si>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</si>
  <si>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</si>
  <si>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</si>
  <si>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</si>
  <si>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</si>
  <si>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</si>
  <si>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</si>
  <si>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</si>
  <si>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</si>
  <si>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</si>
  <si>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</si>
  <si>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</si>
  <si>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</si>
  <si>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</si>
  <si>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</si>
  <si>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</si>
  <si>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</si>
  <si>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</si>
  <si>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</si>
  <si>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</si>
  <si>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</si>
  <si>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</si>
  <si>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</si>
  <si>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</si>
  <si>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</si>
  <si>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</si>
  <si>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</si>
  <si>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</si>
  <si>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</si>
  <si>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</si>
  <si>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</si>
  <si>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</si>
  <si>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</si>
  <si>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</si>
  <si>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</si>
  <si>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</si>
  <si>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</si>
  <si>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</si>
  <si>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</si>
  <si>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</si>
  <si>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</si>
  <si>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</si>
  <si>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</si>
  <si>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</si>
  <si>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</si>
  <si>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</si>
  <si>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</si>
  <si>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</si>
  <si>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</si>
  <si>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</si>
  <si>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</si>
  <si>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</si>
  <si>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</si>
  <si>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</si>
  <si>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</si>
  <si>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</si>
  <si>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</si>
  <si>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</si>
  <si>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</si>
  <si>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</si>
  <si>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</si>
  <si>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</si>
  <si>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</si>
  <si>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</si>
  <si>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</si>
  <si>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</si>
  <si>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</si>
  <si>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</si>
  <si>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</si>
  <si>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</si>
  <si>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</si>
  <si>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</si>
  <si>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</si>
  <si>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</si>
  <si>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</si>
  <si>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</si>
  <si>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</si>
  <si>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</si>
  <si>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</si>
  <si>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</si>
  <si>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</si>
  <si>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</si>
  <si>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</si>
  <si>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</si>
  <si>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</si>
  <si>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</si>
  <si>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</si>
  <si>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</si>
  <si>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</si>
  <si>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</si>
  <si>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</si>
  <si>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</si>
  <si>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</si>
  <si>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</si>
  <si>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</si>
  <si>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</si>
  <si>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</si>
  <si>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</si>
  <si>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</si>
  <si>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</si>
  <si>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</si>
  <si>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</si>
  <si>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</si>
  <si>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</si>
  <si>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</si>
  <si>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</si>
  <si>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</si>
  <si>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</si>
  <si>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</si>
  <si>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</si>
  <si>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</si>
  <si>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</si>
  <si>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</si>
  <si>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</si>
  <si>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</si>
  <si>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</si>
  <si>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</si>
  <si>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</si>
  <si>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</si>
  <si>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</si>
  <si>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</si>
  <si>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</si>
  <si>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</si>
  <si>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</si>
  <si>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</si>
  <si>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</si>
  <si>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</si>
  <si>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</si>
  <si>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</si>
  <si>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</si>
  <si>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</si>
  <si>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</si>
  <si>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</si>
  <si>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</si>
  <si>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</si>
  <si>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</si>
  <si>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</si>
  <si>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</si>
  <si>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</si>
  <si>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</si>
  <si>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</si>
  <si>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</si>
  <si>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</si>
  <si>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</si>
  <si>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</si>
  <si>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</si>
  <si>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</si>
  <si>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</si>
  <si>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</si>
  <si>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</si>
  <si>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</si>
  <si>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</si>
  <si>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</si>
  <si>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</si>
  <si>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</si>
  <si>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</si>
  <si>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</si>
  <si>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</si>
  <si>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</si>
  <si>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</si>
  <si>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</si>
  <si>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</si>
  <si>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</si>
  <si>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</si>
  <si>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</si>
  <si>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</si>
  <si>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</si>
  <si>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</si>
  <si>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</si>
  <si>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</si>
  <si>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</si>
  <si>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</si>
  <si>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</si>
  <si>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</si>
  <si>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</si>
  <si>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</si>
  <si>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</si>
  <si>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</si>
  <si>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</si>
  <si>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</si>
  <si>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</si>
  <si>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</si>
  <si>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</si>
  <si>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</si>
  <si>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</si>
  <si>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</si>
  <si>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</si>
  <si>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</si>
  <si>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</si>
  <si>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</si>
  <si>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</si>
  <si>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</si>
  <si>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</si>
  <si>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</si>
  <si>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</si>
  <si>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</si>
  <si>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</si>
  <si>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</si>
  <si>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</si>
  <si>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</si>
  <si>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</si>
  <si>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</si>
  <si>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</si>
  <si>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</si>
  <si>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</si>
  <si>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</si>
  <si>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</si>
  <si>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</si>
  <si>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</si>
  <si>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</si>
  <si>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</si>
  <si>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</si>
  <si>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</si>
  <si>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</si>
  <si>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</si>
  <si>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</si>
  <si>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</si>
  <si>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</si>
  <si>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</si>
  <si>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</si>
  <si>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</si>
  <si>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</si>
  <si>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</si>
  <si>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</si>
  <si>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</si>
  <si>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</si>
  <si>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</si>
  <si>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</si>
  <si>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</si>
  <si>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</si>
  <si>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</si>
  <si>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</si>
  <si>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</si>
  <si>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</si>
  <si>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</si>
  <si>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</si>
  <si>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</si>
  <si>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</si>
  <si>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</si>
  <si>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</si>
  <si>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</si>
  <si>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</si>
  <si>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</si>
  <si>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</si>
  <si>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</si>
  <si>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</si>
  <si>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</si>
  <si>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</si>
  <si>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</si>
  <si>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</si>
  <si>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</si>
  <si>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</si>
  <si>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</si>
  <si>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</si>
  <si>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</si>
  <si>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</si>
  <si>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</si>
  <si>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</si>
  <si>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</si>
  <si>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</si>
  <si>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</si>
  <si>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</si>
  <si>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</si>
  <si>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</si>
  <si>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</si>
  <si>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</si>
  <si>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</si>
  <si>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</si>
  <si>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</si>
  <si>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</si>
  <si>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</si>
  <si>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</si>
  <si>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</si>
  <si>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</si>
  <si>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</si>
  <si>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</si>
  <si>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</si>
  <si>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</si>
  <si>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</si>
  <si>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</si>
  <si>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</si>
  <si>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</si>
  <si>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</si>
  <si>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</si>
  <si>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</si>
  <si>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</si>
  <si>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</si>
  <si>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</si>
  <si>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</si>
  <si>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</si>
  <si>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</si>
  <si>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</si>
  <si>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</si>
  <si>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</si>
  <si>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</si>
  <si>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</si>
  <si>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</si>
  <si>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</si>
  <si>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</si>
  <si>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</si>
  <si>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</si>
  <si>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</si>
  <si>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</si>
  <si>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</si>
  <si>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</si>
  <si>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</si>
  <si>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</si>
  <si>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</si>
  <si>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</si>
  <si>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</si>
  <si>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</si>
  <si>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</si>
  <si>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</si>
  <si>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</si>
  <si>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</si>
  <si>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</si>
  <si>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</si>
  <si>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</si>
  <si>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</si>
  <si>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</si>
  <si>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</si>
  <si>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</si>
  <si>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</si>
  <si>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</si>
  <si>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</si>
  <si>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</si>
  <si>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</si>
  <si>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</si>
  <si>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</si>
  <si>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</si>
  <si>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</si>
  <si>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</si>
  <si>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</si>
  <si>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</si>
  <si>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</si>
  <si>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</si>
  <si>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</si>
  <si>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</si>
  <si>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</si>
  <si>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</si>
  <si>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</si>
  <si>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</si>
  <si>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</si>
  <si>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</si>
  <si>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</si>
  <si>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</si>
  <si>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</si>
  <si>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</si>
  <si>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</si>
  <si>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</si>
  <si>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</si>
  <si>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</si>
  <si>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</si>
  <si>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</si>
  <si>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</si>
  <si>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</si>
  <si>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</si>
  <si>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</si>
  <si>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</si>
  <si>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</si>
  <si>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</si>
  <si>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</si>
  <si>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</si>
  <si>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</si>
  <si>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</si>
  <si>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</si>
  <si>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</si>
  <si>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</si>
  <si>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</si>
  <si>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</si>
  <si>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</si>
  <si>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</si>
  <si>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</si>
  <si>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</si>
  <si>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</si>
  <si>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</si>
  <si>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</si>
  <si>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</si>
  <si>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</si>
  <si>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</si>
  <si>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</si>
  <si>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</si>
  <si>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</si>
  <si>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</si>
  <si>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</si>
  <si>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</si>
  <si>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</si>
  <si>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</si>
  <si>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</si>
  <si>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</si>
  <si>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</si>
  <si>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</si>
  <si>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</si>
  <si>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</si>
  <si>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</si>
  <si>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</si>
  <si>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</si>
  <si>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</si>
  <si>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</si>
  <si>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</si>
  <si>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</si>
  <si>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</si>
  <si>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</si>
  <si>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</si>
  <si>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</si>
  <si>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</si>
  <si>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</si>
  <si>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</si>
  <si>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</si>
  <si>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</si>
  <si>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</si>
  <si>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</si>
  <si>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</si>
  <si>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</si>
  <si>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</si>
  <si>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</si>
  <si>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</si>
  <si>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</si>
  <si>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</si>
  <si>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</si>
  <si>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</si>
  <si>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</si>
  <si>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</si>
  <si>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</si>
  <si>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</si>
  <si>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</si>
  <si>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</si>
  <si>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</si>
  <si>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</si>
  <si>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</si>
  <si>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</si>
  <si>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</si>
  <si>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</si>
  <si>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</si>
  <si>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</si>
  <si>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</si>
  <si>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</si>
  <si>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</si>
  <si>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</si>
  <si>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</si>
  <si>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</si>
  <si>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</si>
  <si>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</si>
  <si>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</si>
  <si>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</si>
  <si>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</si>
  <si>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</si>
  <si>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</si>
  <si>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</si>
  <si>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</si>
  <si>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</si>
  <si>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</si>
  <si>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</si>
  <si>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</si>
  <si>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</si>
  <si>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</si>
  <si>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</si>
  <si>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</si>
  <si>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</si>
  <si>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</si>
  <si>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</si>
  <si>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</si>
  <si>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</si>
  <si>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</si>
  <si>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</si>
  <si>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</si>
  <si>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</si>
  <si>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</si>
  <si>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</si>
  <si>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</si>
  <si>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</si>
  <si>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</si>
  <si>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</si>
  <si>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</si>
  <si>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</si>
  <si>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</si>
  <si>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</si>
  <si>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</si>
  <si>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</si>
  <si>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</si>
  <si>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</si>
  <si>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</si>
  <si>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</si>
  <si>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</si>
  <si>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</si>
  <si>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</si>
  <si>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</si>
  <si>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</si>
  <si>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</si>
  <si>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</si>
  <si>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</si>
  <si>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</si>
  <si>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</si>
  <si>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</si>
  <si>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</si>
  <si>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</si>
  <si>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</si>
  <si>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</si>
  <si>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</si>
  <si>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</si>
  <si>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</si>
  <si>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</si>
  <si>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</si>
  <si>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</si>
  <si>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</si>
  <si>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</si>
  <si>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</si>
  <si>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</si>
  <si>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</si>
  <si>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</si>
  <si>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</si>
  <si>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</si>
  <si>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</si>
  <si>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</si>
  <si>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</si>
  <si>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</si>
  <si>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</si>
  <si>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</si>
  <si>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</si>
  <si>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</si>
  <si>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</si>
  <si>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</si>
  <si>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</si>
  <si>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</si>
  <si>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</si>
  <si>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</si>
  <si>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</si>
  <si>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</si>
  <si>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</si>
  <si>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</si>
  <si>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</si>
  <si>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</si>
  <si>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</si>
  <si>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</si>
  <si>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</si>
  <si>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</si>
  <si>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</si>
  <si>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</si>
  <si>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</si>
  <si>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</si>
  <si>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</si>
  <si>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</si>
  <si>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</si>
  <si>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</si>
  <si>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</si>
  <si>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</si>
  <si>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</si>
  <si>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</si>
  <si>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</si>
  <si>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</si>
  <si>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</si>
  <si>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</si>
  <si>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</si>
  <si>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</si>
  <si>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</si>
  <si>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</si>
  <si>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</si>
  <si>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</si>
  <si>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</si>
  <si>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</si>
  <si>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</si>
  <si>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</si>
  <si>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</si>
  <si>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</si>
  <si>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</si>
  <si>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</si>
  <si>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</si>
  <si>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</si>
  <si>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</si>
  <si>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</si>
  <si>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</si>
  <si>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</si>
  <si>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</si>
  <si>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</si>
  <si>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</si>
  <si>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</si>
  <si>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</si>
  <si>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</si>
  <si>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</si>
  <si>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</si>
  <si>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</si>
  <si>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</si>
  <si>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</si>
  <si>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</si>
  <si>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</si>
  <si>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</si>
  <si>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</si>
  <si>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</si>
  <si>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</si>
  <si>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</si>
  <si>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</si>
  <si>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</si>
  <si>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</si>
  <si>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</si>
  <si>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</si>
  <si>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</si>
  <si>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</si>
  <si>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</si>
  <si>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</si>
  <si>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</si>
  <si>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</si>
  <si>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</si>
  <si>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</si>
  <si>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</si>
  <si>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</si>
  <si>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</si>
  <si>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</si>
  <si>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</si>
  <si>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</si>
  <si>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</si>
  <si>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</si>
  <si>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</si>
  <si>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</si>
  <si>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</si>
  <si>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</si>
  <si>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</si>
  <si>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</si>
  <si>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</si>
  <si>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</si>
  <si>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</si>
  <si>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</si>
  <si>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</si>
  <si>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</si>
  <si>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</si>
  <si>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</si>
  <si>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</si>
  <si>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</si>
  <si>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</si>
  <si>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</si>
  <si>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</si>
  <si>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</si>
  <si>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</si>
  <si>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</si>
  <si>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</si>
  <si>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</si>
  <si>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</si>
  <si>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</si>
  <si>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</si>
  <si>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</si>
  <si>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</si>
  <si>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</si>
  <si>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</si>
  <si>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</si>
  <si>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</si>
  <si>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</si>
  <si>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</si>
  <si>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</si>
  <si>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</si>
  <si>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</si>
  <si>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</si>
  <si>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</si>
  <si>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</si>
  <si>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</si>
  <si>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</si>
  <si>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</si>
  <si>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</si>
  <si>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</si>
  <si>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</si>
  <si>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</si>
  <si>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</si>
  <si>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</si>
  <si>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</si>
  <si>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</si>
  <si>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</si>
  <si>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</si>
  <si>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</si>
  <si>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</si>
  <si>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</si>
  <si>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</si>
  <si>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</si>
  <si>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</si>
  <si>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</si>
  <si>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</si>
  <si>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</si>
  <si>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</si>
  <si>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</si>
  <si>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</si>
  <si>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</si>
  <si>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</si>
  <si>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</si>
  <si>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</si>
  <si>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</si>
  <si>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</si>
  <si>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</si>
  <si>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</si>
  <si>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</si>
  <si>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</si>
  <si>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</si>
  <si>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</si>
  <si>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</si>
  <si>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</si>
  <si>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</si>
  <si>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</si>
  <si>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</si>
  <si>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</si>
  <si>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</si>
  <si>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</si>
  <si>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</si>
  <si>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</si>
  <si>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</si>
  <si>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</si>
  <si>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</si>
  <si>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</si>
  <si>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</si>
  <si>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</si>
  <si>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</si>
  <si>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</si>
  <si>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</si>
  <si>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</si>
  <si>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</si>
  <si>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</si>
  <si>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</si>
  <si>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</si>
  <si>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</si>
  <si>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</si>
  <si>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</si>
  <si>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</si>
  <si>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</si>
  <si>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</si>
  <si>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</si>
  <si>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</si>
  <si>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</si>
  <si>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</si>
  <si>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</si>
  <si>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</si>
  <si>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</si>
  <si>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</si>
  <si>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</si>
  <si>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</si>
  <si>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</si>
  <si>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</si>
  <si>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</si>
  <si>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</si>
  <si>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</si>
  <si>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</si>
  <si>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</si>
  <si>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</si>
  <si>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</si>
  <si>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</si>
  <si>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</si>
  <si>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</si>
  <si>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</si>
  <si>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</si>
  <si>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</si>
  <si>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</si>
  <si>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</si>
  <si>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</si>
  <si>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</si>
  <si>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</si>
  <si>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</si>
  <si>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</si>
  <si>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</si>
  <si>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</si>
  <si>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</si>
  <si>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</si>
  <si>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</si>
  <si>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</si>
  <si>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</si>
  <si>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</si>
  <si>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</si>
  <si>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</si>
  <si>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</si>
  <si>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</si>
  <si>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</si>
  <si>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</si>
  <si>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</si>
  <si>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</si>
  <si>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</si>
  <si>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</si>
  <si>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</si>
  <si>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</si>
  <si>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</si>
  <si>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</si>
  <si>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</si>
  <si>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</si>
  <si>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</si>
  <si>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</si>
  <si>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</si>
  <si>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</si>
  <si>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</si>
  <si>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</si>
  <si>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</si>
  <si>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</si>
  <si>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</si>
  <si>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</si>
  <si>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</si>
  <si>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</si>
  <si>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</si>
  <si>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</si>
  <si>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</si>
  <si>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</si>
  <si>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</si>
  <si>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</si>
  <si>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</si>
  <si>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</si>
  <si>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</si>
  <si>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</si>
  <si>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</si>
  <si>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</si>
  <si>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</si>
  <si>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</si>
  <si>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</si>
  <si>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</si>
  <si>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</si>
  <si>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</si>
  <si>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</si>
  <si>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</si>
  <si>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</si>
  <si>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</si>
  <si>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</si>
  <si>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</si>
  <si>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</si>
  <si>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</si>
  <si>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</si>
  <si>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</si>
  <si>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</si>
  <si>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</si>
  <si>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</si>
  <si>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</si>
  <si>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</si>
  <si>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</si>
  <si>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</si>
  <si>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</si>
  <si>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</si>
  <si>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</si>
  <si>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</si>
  <si>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</si>
  <si>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</si>
  <si>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</si>
  <si>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</si>
  <si>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</si>
  <si>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</si>
  <si>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</si>
  <si>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</si>
  <si>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</si>
  <si>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</si>
  <si>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</si>
  <si>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</si>
  <si>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</si>
  <si>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</si>
  <si>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</si>
  <si>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</si>
  <si>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</si>
  <si>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</si>
  <si>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</si>
  <si>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</si>
  <si>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</si>
  <si>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</si>
  <si>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</si>
  <si>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</si>
  <si>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</si>
  <si>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</si>
  <si>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</si>
  <si>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</si>
  <si>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</si>
  <si>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</si>
  <si>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</si>
  <si>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</si>
  <si>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</si>
  <si>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</si>
  <si>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</si>
  <si>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</si>
  <si>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</si>
  <si>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</si>
  <si>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</si>
  <si>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</si>
  <si>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</si>
  <si>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</si>
  <si>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</si>
  <si>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</si>
  <si>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</si>
  <si>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</si>
  <si>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</si>
  <si>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</si>
  <si>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</si>
  <si>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</si>
  <si>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</si>
  <si>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</si>
  <si>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</si>
  <si>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</si>
  <si>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</si>
  <si>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</si>
  <si>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</si>
  <si>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</si>
  <si>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</si>
  <si>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</si>
  <si>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</si>
  <si>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</si>
  <si>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</si>
  <si>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</si>
  <si>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</si>
  <si>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</si>
  <si>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</si>
  <si>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</si>
  <si>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</si>
  <si>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</si>
  <si>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</si>
  <si>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</si>
  <si>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</si>
  <si>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</si>
  <si>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</si>
  <si>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</si>
  <si>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</si>
  <si>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</si>
  <si>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</si>
  <si>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</si>
  <si>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</si>
  <si>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</si>
  <si>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</si>
  <si>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</si>
  <si>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</si>
  <si>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</si>
  <si>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</si>
  <si>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</si>
  <si>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</si>
  <si>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</si>
  <si>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</si>
  <si>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</si>
  <si>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</si>
  <si>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</si>
  <si>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</si>
  <si>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</si>
  <si>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</si>
  <si>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</si>
  <si>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</si>
  <si>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</si>
  <si>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</si>
  <si>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</si>
  <si>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</si>
  <si>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</si>
  <si>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</si>
  <si>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</si>
  <si>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</si>
  <si>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</si>
  <si>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</si>
  <si>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</si>
  <si>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</si>
  <si>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</si>
  <si>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</si>
  <si>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</si>
  <si>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</si>
  <si>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</si>
  <si>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</si>
  <si>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</si>
  <si>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</si>
  <si>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</si>
  <si>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</si>
  <si>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</si>
  <si>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</si>
  <si>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</si>
  <si>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</si>
  <si>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</si>
  <si>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</si>
  <si>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</si>
  <si>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</si>
  <si>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</si>
  <si>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</si>
  <si>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</si>
  <si>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</si>
  <si>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</si>
  <si>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</si>
  <si>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</si>
  <si>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</si>
  <si>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</si>
  <si>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</si>
  <si>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</si>
  <si>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</si>
  <si>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</si>
  <si>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</si>
  <si>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</si>
  <si>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</si>
  <si>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</si>
  <si>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</si>
  <si>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</si>
  <si>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</si>
  <si>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</si>
  <si>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</si>
  <si>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</si>
  <si>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</si>
  <si>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</si>
  <si>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</si>
  <si>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</si>
  <si>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</si>
  <si>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</si>
  <si>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</si>
  <si>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</si>
  <si>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</si>
  <si>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</si>
  <si>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</si>
  <si>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</si>
  <si>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</si>
  <si>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</si>
  <si>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</si>
  <si>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</si>
  <si>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</si>
  <si>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</si>
  <si>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</si>
  <si>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</si>
  <si>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</si>
  <si>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</si>
  <si>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</si>
  <si>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</si>
  <si>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</si>
  <si>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</si>
  <si>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</si>
  <si>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</si>
  <si>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</si>
  <si>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</si>
  <si>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</si>
  <si>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</si>
  <si>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</si>
  <si>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</si>
  <si>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</si>
  <si>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</si>
  <si>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</si>
  <si>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</si>
  <si>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</si>
  <si>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</si>
  <si>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</si>
  <si>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</si>
  <si>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</si>
  <si>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</si>
  <si>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</si>
  <si>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</si>
  <si>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</si>
  <si>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</si>
  <si>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</si>
  <si>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</si>
  <si>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</si>
  <si>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</si>
  <si>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</si>
  <si>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</si>
  <si>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</si>
  <si>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</si>
  <si>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</si>
  <si>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</si>
  <si>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</si>
  <si>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</si>
  <si>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</si>
  <si>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</si>
  <si>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</si>
  <si>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</si>
  <si>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</si>
  <si>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</si>
  <si>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</si>
  <si>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</si>
  <si>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</si>
  <si>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</si>
  <si>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</si>
  <si>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</si>
  <si>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</si>
  <si>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</si>
  <si>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</si>
  <si>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</si>
  <si>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</si>
  <si>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</si>
  <si>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</si>
  <si>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</si>
  <si>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</si>
  <si>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</si>
  <si>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</si>
  <si>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</si>
  <si>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</si>
  <si>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</si>
  <si>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</si>
  <si>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</si>
  <si>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</si>
  <si>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</si>
  <si>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</si>
  <si>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</si>
  <si>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</si>
  <si>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</si>
  <si>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</si>
  <si>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</si>
  <si>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</si>
  <si>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</si>
  <si>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</si>
  <si>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</si>
  <si>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</si>
  <si>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</si>
  <si>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</si>
  <si>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</si>
  <si>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</si>
  <si>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</si>
  <si>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</si>
  <si>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</si>
  <si>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</si>
  <si>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</si>
  <si>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</si>
  <si>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</si>
  <si>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</si>
  <si>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</si>
  <si>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</si>
  <si>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</si>
  <si>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</si>
  <si>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</si>
  <si>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</si>
  <si>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</si>
  <si>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</si>
  <si>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</si>
  <si>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</si>
  <si>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</si>
  <si>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</si>
  <si>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</si>
  <si>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</si>
  <si>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</si>
  <si>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</si>
  <si>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</si>
  <si>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</si>
  <si>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</si>
  <si>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</si>
  <si>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</si>
  <si>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</si>
  <si>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</si>
  <si>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</si>
  <si>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</si>
  <si>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</si>
  <si>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</si>
  <si>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</si>
  <si>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</si>
  <si>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</si>
  <si>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</si>
  <si>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</si>
  <si>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</si>
  <si>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</si>
  <si>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</si>
  <si>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</si>
  <si>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</si>
  <si>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</si>
  <si>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</si>
  <si>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</si>
  <si>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</si>
  <si>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</si>
  <si>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</si>
  <si>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</si>
  <si>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</si>
  <si>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</si>
  <si>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</si>
  <si>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</si>
  <si>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</si>
  <si>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</si>
  <si>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</si>
  <si>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</si>
  <si>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</si>
  <si>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</si>
  <si>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</si>
  <si>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</si>
  <si>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</si>
  <si>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</si>
  <si>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</si>
  <si>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</si>
  <si>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</si>
  <si>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</si>
  <si>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</si>
  <si>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</si>
  <si>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</si>
  <si>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</si>
  <si>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</si>
  <si>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</si>
  <si>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</si>
  <si>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</si>
  <si>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</si>
  <si>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</si>
  <si>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</si>
  <si>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</si>
  <si>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</si>
  <si>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</si>
  <si>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</si>
  <si>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</si>
  <si>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</si>
  <si>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</si>
  <si>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</si>
  <si>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</si>
  <si>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</si>
  <si>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</si>
  <si>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</si>
  <si>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</si>
  <si>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</si>
  <si>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</si>
  <si>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</si>
  <si>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</si>
  <si>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</si>
  <si>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</si>
  <si>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</si>
  <si>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</si>
  <si>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</si>
  <si>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</si>
  <si>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</si>
  <si>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</si>
  <si>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</si>
  <si>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</si>
  <si>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</si>
  <si>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</si>
  <si>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</si>
  <si>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</si>
  <si>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</si>
  <si>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</si>
  <si>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</si>
  <si>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</si>
  <si>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</si>
  <si>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</si>
  <si>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</si>
  <si>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</si>
  <si>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</si>
  <si>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</si>
  <si>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</si>
  <si>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</si>
  <si>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</si>
  <si>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</si>
  <si>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</si>
  <si>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</si>
  <si>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</si>
  <si>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</si>
  <si>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</si>
  <si>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</si>
  <si>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</si>
  <si>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</si>
  <si>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</si>
  <si>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</si>
  <si>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</si>
  <si>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</si>
  <si>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</si>
  <si>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</si>
  <si>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</si>
  <si>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</si>
  <si>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</si>
  <si>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</si>
  <si>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</si>
  <si>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</si>
  <si>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</si>
  <si>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</si>
  <si>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</si>
  <si>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</si>
  <si>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</si>
  <si>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</si>
  <si>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</si>
  <si>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</si>
  <si>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</si>
  <si>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</si>
  <si>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</si>
  <si>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</si>
  <si>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</si>
  <si>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</si>
  <si>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</si>
  <si>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</si>
  <si>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</si>
  <si>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</si>
  <si>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</si>
  <si>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</si>
  <si>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</si>
  <si>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</si>
  <si>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</si>
  <si>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</si>
  <si>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</si>
  <si>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</si>
  <si>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</si>
  <si>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</si>
  <si>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</si>
  <si>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</si>
  <si>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</si>
  <si>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</si>
  <si>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</si>
  <si>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</si>
  <si>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</si>
  <si>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</si>
  <si>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</si>
  <si>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</si>
  <si>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</si>
  <si>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</si>
  <si>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</si>
  <si>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</si>
  <si>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</si>
  <si>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</si>
  <si>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</si>
  <si>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</si>
  <si>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</si>
  <si>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</si>
  <si>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</si>
  <si>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</si>
  <si>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</si>
  <si>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</si>
  <si>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</si>
  <si>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</si>
  <si>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</si>
  <si>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</si>
  <si>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</si>
  <si>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</si>
  <si>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</si>
  <si>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</si>
  <si>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</si>
  <si>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</si>
  <si>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</si>
  <si>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</si>
  <si>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</si>
  <si>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</si>
  <si>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</si>
  <si>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</si>
  <si>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</si>
  <si>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</si>
  <si>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</si>
  <si>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</si>
  <si>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</si>
  <si>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</si>
  <si>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</si>
  <si>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</si>
  <si>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</si>
  <si>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</si>
  <si>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</si>
  <si>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</si>
  <si>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</si>
  <si>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</si>
  <si>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</si>
  <si>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</si>
  <si>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</si>
  <si>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</si>
  <si>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</si>
  <si>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</si>
  <si>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</si>
  <si>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</si>
  <si>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</si>
  <si>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</si>
  <si>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</si>
  <si>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</si>
  <si>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</si>
  <si>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</si>
  <si>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</si>
  <si>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</si>
  <si>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</si>
  <si>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</si>
  <si>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</si>
  <si>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</si>
  <si>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</si>
  <si>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</si>
  <si>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</si>
  <si>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</si>
  <si>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</si>
  <si>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</si>
  <si>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</si>
  <si>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</si>
  <si>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</si>
  <si>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</si>
  <si>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</si>
  <si>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</si>
  <si>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</si>
  <si>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</si>
  <si>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</si>
  <si>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</si>
  <si>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</si>
  <si>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</si>
  <si>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</si>
  <si>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</si>
  <si>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</si>
  <si>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</si>
  <si>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</si>
  <si>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</si>
  <si>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</si>
  <si>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</si>
  <si>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</si>
  <si>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</si>
  <si>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</si>
  <si>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</si>
  <si>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</si>
  <si>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</si>
  <si>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</si>
  <si>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</si>
  <si>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</si>
  <si>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</si>
  <si>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</si>
  <si>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</si>
  <si>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</si>
  <si>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</si>
  <si>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</si>
  <si>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</si>
  <si>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</si>
  <si>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</si>
  <si>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</si>
  <si>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</si>
  <si>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</si>
  <si>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</si>
  <si>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</si>
  <si>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</si>
  <si>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</si>
  <si>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</si>
  <si>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</si>
  <si>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</si>
  <si>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</si>
  <si>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</si>
  <si>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</si>
  <si>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</si>
  <si>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</si>
  <si>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</si>
  <si>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</si>
  <si>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</si>
  <si>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</si>
  <si>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</si>
  <si>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</si>
  <si>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</si>
  <si>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</si>
  <si>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</si>
  <si>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</si>
  <si>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</si>
  <si>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</si>
  <si>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</si>
  <si>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</si>
  <si>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</si>
  <si>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</si>
  <si>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</si>
  <si>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</si>
  <si>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</si>
  <si>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</si>
  <si>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</si>
  <si>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</si>
  <si>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</si>
  <si>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</si>
  <si>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</si>
  <si>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</si>
  <si>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</si>
  <si>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</si>
  <si>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</si>
  <si>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</si>
  <si>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</si>
  <si>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</si>
  <si>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</si>
  <si>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</si>
  <si>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</si>
  <si>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</si>
  <si>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</si>
  <si>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</si>
  <si>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</si>
  <si>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</si>
  <si>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</si>
  <si>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</si>
  <si>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</si>
  <si>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</si>
  <si>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</si>
  <si>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</si>
  <si>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</si>
  <si>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</si>
  <si>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</si>
  <si>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</si>
  <si>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</si>
  <si>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</si>
  <si>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</si>
  <si>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</si>
  <si>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</si>
  <si>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</si>
  <si>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</si>
  <si>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</si>
  <si>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</si>
  <si>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</si>
  <si>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</si>
  <si>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</si>
  <si>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</si>
  <si>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</si>
  <si>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</si>
  <si>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</si>
  <si>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</si>
  <si>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</si>
  <si>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</si>
  <si>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</si>
  <si>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</si>
  <si>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</si>
  <si>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</si>
  <si>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</si>
  <si>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</si>
  <si>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</si>
  <si>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</si>
  <si>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</si>
  <si>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</si>
  <si>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</si>
  <si>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</si>
  <si>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</si>
  <si>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</si>
  <si>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</si>
  <si>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</si>
  <si>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</si>
  <si>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</si>
  <si>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</si>
  <si>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</si>
  <si>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</si>
  <si>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</si>
  <si>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</si>
  <si>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</si>
  <si>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</si>
  <si>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</si>
  <si>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</si>
  <si>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</si>
  <si>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</si>
  <si>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</si>
  <si>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</si>
  <si>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</si>
  <si>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</si>
  <si>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</si>
  <si>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</si>
  <si>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</si>
  <si>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</si>
  <si>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</si>
  <si>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</si>
  <si>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</si>
  <si>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</si>
  <si>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</si>
  <si>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</si>
  <si>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</si>
  <si>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</si>
  <si>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</si>
  <si>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</si>
  <si>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</si>
  <si>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</si>
  <si>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</si>
  <si>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</si>
  <si>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</si>
  <si>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</si>
  <si>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</si>
  <si>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</si>
  <si>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</si>
  <si>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</si>
  <si>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</si>
  <si>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</si>
  <si>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</si>
  <si>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</si>
  <si>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</si>
  <si>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</si>
  <si>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</si>
  <si>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</si>
  <si>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</si>
  <si>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</si>
  <si>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</si>
  <si>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</si>
  <si>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</si>
  <si>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</si>
  <si>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</si>
  <si>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</si>
  <si>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</si>
  <si>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</si>
  <si>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</si>
  <si>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</si>
  <si>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</si>
  <si>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</si>
  <si>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</si>
  <si>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</si>
  <si>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</si>
  <si>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</si>
  <si>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</si>
  <si>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</si>
  <si>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</si>
  <si>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</si>
  <si>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</si>
  <si>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</si>
  <si>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</si>
  <si>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</si>
  <si>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</si>
  <si>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</si>
  <si>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</si>
  <si>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</si>
  <si>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</si>
  <si>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</si>
  <si>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</si>
  <si>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</si>
  <si>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</si>
  <si>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</si>
  <si>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</si>
  <si>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</si>
  <si>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</si>
  <si>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</si>
  <si>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</si>
  <si>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</si>
  <si>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</si>
  <si>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</si>
  <si>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</si>
  <si>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</si>
  <si>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</si>
  <si>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</si>
  <si>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</si>
  <si>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</si>
  <si>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</si>
  <si>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</si>
  <si>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</si>
  <si>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</si>
  <si>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</si>
  <si>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</si>
  <si>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</si>
  <si>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</si>
  <si>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</si>
  <si>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</si>
  <si>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</si>
  <si>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</si>
  <si>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</si>
  <si>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</si>
  <si>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</si>
  <si>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</si>
  <si>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</si>
  <si>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</si>
  <si>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</si>
  <si>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</si>
  <si>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</si>
  <si>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</si>
  <si>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</si>
  <si>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</si>
  <si>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</si>
  <si>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</si>
  <si>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</si>
  <si>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</si>
  <si>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</si>
  <si>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</si>
  <si>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</si>
  <si>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</si>
  <si>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</si>
  <si>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</si>
  <si>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</si>
  <si>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</si>
  <si>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</si>
  <si>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</si>
  <si>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</si>
  <si>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</si>
  <si>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</si>
  <si>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</si>
  <si>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</si>
  <si>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</si>
  <si>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</si>
  <si>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</si>
  <si>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</si>
  <si>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</si>
  <si>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</si>
  <si>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</si>
  <si>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</si>
  <si>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</si>
  <si>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</si>
  <si>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</si>
  <si>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</si>
  <si>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</si>
  <si>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</si>
  <si>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</si>
  <si>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</si>
  <si>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</si>
  <si>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</si>
  <si>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</si>
  <si>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</si>
  <si>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</si>
  <si>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</si>
  <si>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</si>
  <si>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</si>
  <si>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</si>
  <si>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</si>
  <si>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</si>
  <si>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</si>
  <si>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</si>
  <si>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</si>
  <si>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</si>
  <si>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</si>
  <si>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</si>
  <si>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</si>
  <si>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</si>
  <si>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</si>
  <si>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</si>
  <si>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</si>
  <si>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</si>
  <si>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</si>
  <si>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</si>
  <si>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</si>
  <si>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</si>
  <si>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</si>
  <si>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</si>
  <si>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</si>
  <si>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</si>
  <si>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</si>
  <si>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</si>
  <si>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</si>
  <si>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</si>
  <si>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</si>
  <si>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</si>
  <si>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</si>
  <si>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</si>
  <si>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</si>
  <si>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</si>
  <si>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</si>
  <si>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</si>
  <si>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</si>
  <si>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</si>
  <si>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</si>
  <si>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</si>
  <si>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</si>
  <si>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</si>
  <si>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</si>
  <si>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</si>
  <si>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</si>
  <si>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</si>
  <si>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</si>
  <si>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</si>
  <si>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</si>
  <si>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</si>
  <si>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</si>
  <si>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</si>
  <si>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</si>
  <si>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</si>
  <si>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</si>
  <si>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</si>
  <si>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</si>
  <si>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</si>
  <si>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</si>
  <si>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</si>
  <si>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</si>
  <si>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</si>
  <si>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</si>
  <si>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</si>
  <si>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</si>
  <si>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</si>
  <si>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</si>
  <si>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</si>
  <si>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</si>
  <si>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</si>
  <si>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</si>
  <si>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</si>
  <si>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</si>
  <si>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</si>
  <si>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</si>
  <si>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</si>
  <si>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</si>
  <si>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</si>
  <si>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</si>
  <si>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</si>
  <si>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</si>
  <si>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</si>
  <si>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</si>
  <si>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</si>
  <si>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</si>
  <si>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</si>
  <si>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</si>
  <si>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</si>
  <si>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</si>
  <si>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</si>
  <si>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</si>
  <si>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</si>
  <si>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</si>
  <si>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</si>
  <si>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</si>
  <si>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</si>
  <si>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</si>
  <si>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</si>
  <si>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</si>
  <si>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</si>
  <si>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</si>
  <si>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</si>
  <si>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</si>
  <si>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</si>
  <si>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</si>
  <si>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</si>
  <si>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</si>
  <si>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</si>
  <si>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</si>
  <si>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</si>
  <si>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</si>
  <si>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</si>
  <si>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</si>
  <si>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</si>
  <si>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</si>
  <si>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</si>
  <si>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</si>
  <si>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</si>
  <si>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</si>
  <si>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</si>
  <si>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</si>
  <si>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</si>
  <si>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</si>
  <si>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</si>
  <si>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</si>
  <si>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</si>
  <si>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</si>
  <si>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</si>
  <si>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</si>
  <si>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</si>
  <si>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</si>
  <si>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</si>
  <si>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</si>
  <si>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</si>
  <si>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</si>
  <si>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</si>
  <si>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</si>
  <si>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</si>
  <si>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</si>
  <si>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</si>
  <si>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</si>
  <si>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</si>
  <si>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</si>
  <si>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</si>
  <si>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</si>
  <si>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</si>
  <si>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</si>
  <si>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</si>
  <si>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</si>
  <si>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</si>
  <si>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</si>
  <si>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</si>
  <si>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</si>
  <si>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</si>
  <si>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</si>
  <si>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</si>
  <si>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</si>
  <si>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</si>
  <si>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</si>
  <si>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</si>
  <si>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</si>
  <si>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</si>
  <si>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</si>
  <si>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</si>
  <si>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</si>
  <si>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</si>
  <si>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</si>
  <si>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</si>
  <si>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</si>
  <si>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</si>
  <si>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</si>
  <si>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</si>
  <si>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</si>
  <si>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</si>
  <si>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</si>
  <si>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</si>
  <si>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</si>
  <si>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</si>
  <si>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</si>
  <si>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</si>
  <si>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</si>
  <si>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</si>
  <si>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</si>
  <si>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</si>
  <si>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</si>
  <si>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</si>
  <si>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</si>
  <si>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</si>
  <si>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</si>
  <si>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</si>
  <si>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</si>
  <si>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</si>
  <si>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</si>
  <si>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</si>
  <si>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</si>
  <si>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</si>
  <si>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</si>
  <si>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</si>
  <si>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</si>
  <si>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</si>
  <si>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</si>
  <si>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</si>
  <si>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</si>
  <si>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</si>
  <si>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</si>
  <si>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</si>
  <si>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</si>
  <si>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</si>
  <si>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</si>
  <si>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</si>
  <si>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</si>
  <si>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</si>
  <si>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</si>
  <si>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</si>
  <si>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</si>
  <si>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</si>
  <si>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</si>
  <si>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</si>
  <si>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</si>
  <si>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</si>
  <si>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</si>
  <si>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</si>
  <si>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</si>
  <si>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</si>
  <si>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</si>
  <si>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</si>
  <si>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</si>
  <si>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</si>
  <si>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</si>
  <si>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</si>
  <si>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</si>
  <si>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</si>
  <si>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</si>
  <si>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</si>
  <si>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</si>
  <si>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</si>
  <si>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</si>
  <si>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</si>
  <si>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</si>
  <si>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</si>
  <si>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</si>
  <si>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</si>
  <si>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</si>
  <si>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</si>
  <si>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</si>
  <si>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</si>
  <si>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</si>
  <si>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</si>
  <si>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</si>
  <si>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</si>
  <si>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</si>
  <si>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</si>
  <si>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</si>
  <si>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</si>
  <si>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</si>
  <si>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</si>
  <si>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</si>
  <si>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</si>
  <si>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</si>
  <si>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</si>
  <si>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</si>
  <si>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</si>
  <si>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</si>
  <si>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</si>
  <si>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</si>
  <si>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</si>
  <si>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</si>
  <si>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</si>
  <si>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</si>
  <si>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</si>
  <si>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</si>
  <si>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</si>
  <si>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</si>
  <si>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</si>
  <si>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</si>
  <si>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</si>
  <si>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</si>
  <si>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</si>
  <si>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</si>
  <si>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</si>
  <si>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</si>
  <si>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</si>
  <si>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</si>
  <si>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</si>
  <si>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</si>
  <si>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</si>
  <si>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</si>
  <si>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</si>
  <si>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</si>
  <si>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</si>
  <si>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</si>
  <si>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</si>
  <si>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</si>
  <si>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</si>
  <si>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</si>
  <si>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</si>
  <si>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</si>
  <si>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</si>
  <si>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</si>
  <si>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</si>
  <si>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</si>
  <si>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</si>
  <si>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</si>
  <si>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</si>
  <si>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</si>
  <si>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</si>
  <si>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</si>
  <si>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</si>
  <si>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</si>
  <si>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</si>
  <si>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</si>
  <si>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</si>
  <si>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</si>
  <si>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</si>
  <si>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</si>
  <si>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</si>
  <si>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</si>
  <si>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</si>
  <si>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</si>
  <si>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</si>
  <si>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</si>
  <si>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</si>
  <si>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</si>
  <si>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</si>
  <si>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</si>
  <si>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</si>
  <si>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</si>
  <si>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</si>
  <si>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</si>
  <si>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</si>
  <si>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</si>
  <si>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</si>
  <si>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</si>
  <si>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</si>
  <si>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</si>
  <si>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</si>
  <si>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</si>
  <si>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</si>
  <si>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</si>
  <si>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</si>
  <si>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</si>
  <si>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</si>
  <si>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</si>
  <si>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</si>
  <si>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</si>
  <si>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</si>
  <si>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</si>
  <si>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</si>
  <si>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</si>
  <si>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</si>
  <si>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</si>
  <si>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</si>
  <si>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</si>
  <si>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</si>
  <si>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</si>
  <si>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</si>
  <si>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</si>
  <si>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</si>
  <si>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</si>
  <si>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</si>
  <si>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</si>
  <si>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</si>
  <si>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</si>
  <si>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</si>
  <si>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</si>
  <si>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</si>
  <si>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</si>
  <si>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</si>
  <si>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</si>
  <si>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</si>
  <si>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</si>
  <si>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</si>
  <si>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</si>
  <si>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</si>
  <si>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</si>
  <si>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</si>
  <si>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</si>
  <si>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</si>
  <si>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</si>
  <si>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</si>
  <si>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</si>
  <si>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</si>
  <si>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</si>
  <si>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</si>
  <si>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</si>
  <si>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</si>
  <si>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</si>
  <si>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</si>
  <si>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</si>
  <si>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</si>
  <si>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</si>
  <si>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</si>
  <si>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</si>
  <si>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</si>
  <si>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</si>
  <si>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</si>
  <si>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</si>
  <si>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</si>
  <si>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</si>
  <si>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</si>
  <si>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</si>
  <si>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</si>
  <si>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</si>
  <si>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</si>
  <si>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</si>
  <si>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</si>
  <si>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</si>
  <si>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</si>
  <si>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</si>
  <si>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</si>
  <si>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</si>
  <si>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</si>
  <si>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</si>
  <si>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</si>
  <si>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</si>
  <si>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</si>
  <si>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</si>
  <si>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</si>
  <si>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</si>
  <si>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</si>
  <si>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</si>
  <si>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</si>
  <si>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</si>
  <si>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</si>
  <si>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</si>
  <si>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</si>
  <si>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</si>
  <si>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</si>
  <si>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</si>
  <si>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</si>
  <si>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</si>
  <si>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</si>
  <si>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</si>
  <si>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</si>
  <si>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</si>
  <si>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</si>
  <si>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</si>
  <si>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</si>
  <si>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</si>
  <si>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</si>
  <si>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</si>
  <si>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</si>
  <si>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</si>
  <si>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</si>
  <si>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</si>
  <si>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</si>
  <si>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</si>
  <si>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</si>
  <si>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</si>
  <si>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</si>
  <si>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</si>
  <si>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</si>
  <si>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</si>
  <si>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</si>
  <si>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</si>
  <si>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</si>
  <si>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</si>
  <si>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</si>
  <si>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</si>
  <si>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</si>
  <si>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</si>
  <si>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</si>
  <si>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</si>
  <si>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</si>
  <si>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</si>
  <si>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</si>
  <si>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</si>
  <si>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</si>
  <si>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</si>
  <si>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</si>
  <si>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</si>
  <si>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</si>
  <si>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</si>
  <si>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</si>
  <si>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</si>
  <si>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</si>
  <si>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</si>
  <si>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</si>
  <si>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</si>
  <si>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</si>
  <si>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</si>
  <si>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</si>
  <si>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</si>
  <si>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</si>
  <si>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</si>
  <si>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</si>
  <si>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</si>
  <si>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</si>
  <si>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</si>
  <si>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</si>
  <si>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</si>
  <si>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</si>
  <si>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</si>
  <si>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</si>
  <si>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</si>
  <si>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</si>
  <si>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</si>
  <si>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</si>
  <si>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</si>
  <si>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</si>
  <si>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</si>
  <si>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</si>
  <si>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</si>
  <si>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</si>
  <si>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</si>
  <si>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</si>
  <si>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</si>
  <si>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</si>
  <si>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</si>
  <si>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</si>
  <si>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</si>
  <si>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</si>
  <si>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</si>
  <si>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</si>
  <si>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</si>
  <si>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</si>
  <si>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</si>
  <si>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</si>
  <si>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</si>
  <si>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</si>
  <si>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</si>
  <si>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</si>
  <si>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</si>
  <si>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</si>
  <si>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</si>
  <si>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</si>
  <si>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</si>
  <si>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</si>
  <si>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</si>
  <si>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</si>
  <si>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</si>
  <si>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</si>
  <si>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</si>
  <si>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</si>
  <si>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</si>
  <si>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</si>
  <si>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</si>
  <si>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</si>
  <si>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</si>
  <si>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</si>
  <si>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</si>
  <si>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</si>
  <si>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</si>
  <si>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</si>
  <si>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</si>
  <si>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</si>
  <si>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</si>
  <si>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</si>
  <si>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</si>
  <si>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</si>
  <si>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</si>
  <si>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</si>
  <si>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</si>
  <si>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</si>
  <si>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</si>
  <si>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</si>
  <si>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</si>
  <si>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</si>
  <si>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</si>
  <si>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</si>
  <si>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</si>
  <si>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</si>
  <si>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</si>
  <si>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</si>
  <si>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</si>
  <si>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</si>
  <si>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</si>
  <si>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</si>
  <si>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</si>
  <si>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</si>
  <si>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</si>
  <si>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</si>
  <si>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</si>
  <si>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</si>
  <si>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</si>
  <si>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</si>
  <si>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</si>
  <si>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</si>
  <si>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</si>
  <si>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</si>
  <si>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</si>
  <si>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</si>
  <si>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</si>
  <si>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</si>
  <si>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</si>
  <si>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</si>
  <si>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</si>
  <si>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</si>
  <si>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</si>
  <si>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</si>
  <si>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</si>
  <si>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</si>
  <si>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</si>
  <si>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</si>
  <si>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</si>
  <si>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</si>
  <si>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</si>
  <si>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</si>
  <si>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</si>
  <si>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</si>
  <si>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</si>
  <si>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</si>
  <si>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</si>
  <si>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</si>
  <si>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</si>
  <si>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</si>
  <si>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</si>
  <si>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</si>
  <si>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</si>
  <si>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</si>
  <si>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</si>
  <si>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</si>
  <si>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</si>
  <si>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</si>
  <si>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</si>
  <si>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</si>
  <si>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</si>
  <si>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</si>
  <si>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</si>
  <si>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</si>
  <si>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</si>
  <si>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</si>
  <si>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</si>
  <si>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</si>
  <si>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</si>
  <si>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</si>
  <si>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</si>
  <si>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</si>
  <si>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</si>
  <si>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</si>
  <si>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</si>
  <si>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</si>
  <si>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</si>
  <si>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</si>
  <si>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</si>
  <si>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</si>
  <si>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</si>
  <si>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</si>
  <si>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</si>
  <si>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</si>
  <si>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</si>
  <si>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</si>
  <si>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</si>
  <si>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</si>
  <si>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</si>
  <si>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</si>
  <si>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</si>
  <si>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</si>
  <si>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</si>
  <si>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</si>
  <si>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</si>
  <si>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</si>
  <si>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</si>
  <si>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</si>
  <si>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</si>
  <si>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</si>
  <si>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</si>
  <si>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</si>
  <si>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</si>
  <si>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</si>
  <si>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</si>
  <si>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</si>
  <si>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</si>
  <si>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</si>
  <si>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</si>
  <si>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</si>
  <si>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</si>
  <si>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</si>
  <si>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</si>
  <si>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</si>
  <si>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</si>
  <si>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</si>
  <si>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</si>
  <si>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</si>
  <si>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</si>
  <si>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</si>
  <si>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</si>
  <si>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</si>
  <si>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</si>
  <si>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</si>
  <si>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</si>
  <si>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</si>
  <si>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</si>
  <si>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</si>
  <si>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</si>
  <si>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</si>
  <si>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</si>
  <si>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</si>
  <si>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</si>
  <si>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</si>
  <si>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</si>
  <si>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</si>
  <si>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</si>
  <si>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</si>
  <si>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</si>
  <si>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</si>
  <si>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</si>
  <si>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</si>
  <si>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</si>
  <si>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</si>
  <si>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</si>
  <si>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</si>
  <si>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</si>
  <si>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</si>
  <si>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</si>
  <si>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</si>
  <si>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</si>
  <si>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</si>
  <si>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</si>
  <si>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</si>
  <si>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</si>
  <si>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</si>
  <si>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</si>
  <si>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</si>
  <si>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</si>
  <si>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</si>
  <si>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</si>
  <si>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</si>
  <si>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</si>
  <si>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</si>
  <si>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</si>
  <si>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</si>
  <si>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</si>
  <si>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</si>
  <si>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</si>
  <si>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</si>
  <si>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</si>
  <si>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</si>
  <si>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</si>
  <si>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</si>
  <si>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</si>
  <si>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</si>
  <si>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</si>
  <si>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</si>
  <si>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</si>
  <si>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</si>
  <si>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</si>
  <si>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</si>
  <si>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</si>
  <si>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</si>
  <si>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</si>
  <si>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</si>
  <si>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</si>
  <si>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</si>
  <si>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</si>
  <si>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</si>
  <si>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</si>
  <si>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</si>
  <si>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</si>
  <si>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</si>
  <si>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</si>
  <si>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</si>
  <si>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</si>
  <si>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</si>
  <si>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</si>
  <si>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</si>
  <si>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</si>
  <si>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</si>
  <si>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</si>
  <si>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</si>
  <si>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</si>
  <si>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</si>
  <si>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</si>
  <si>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</si>
  <si>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</si>
  <si>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</si>
  <si>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</si>
  <si>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</si>
  <si>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</si>
  <si>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</si>
  <si>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</si>
  <si>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</si>
  <si>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</si>
  <si>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</si>
  <si>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</si>
  <si>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</si>
  <si>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</si>
  <si>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</si>
  <si>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</si>
  <si>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</si>
  <si>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</si>
  <si>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</si>
  <si>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</si>
  <si>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</si>
  <si>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</si>
  <si>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</si>
  <si>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</si>
  <si>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</si>
  <si>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</si>
  <si>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</si>
  <si>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</si>
  <si>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</si>
  <si>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</si>
  <si>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</si>
  <si>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</si>
  <si>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</si>
  <si>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</si>
  <si>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</si>
  <si>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</si>
  <si>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</si>
  <si>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</si>
  <si>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</si>
  <si>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</si>
  <si>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</si>
  <si>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</si>
  <si>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</si>
  <si>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</si>
  <si>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</si>
  <si>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</si>
  <si>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</si>
  <si>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</si>
  <si>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</si>
  <si>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</si>
  <si>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</si>
  <si>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</si>
  <si>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</si>
  <si>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</si>
  <si>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</si>
  <si>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</si>
  <si>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</si>
  <si>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</si>
  <si>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</si>
  <si>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</si>
  <si>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</si>
  <si>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</si>
  <si>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</si>
  <si>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</si>
  <si>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</si>
  <si>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</si>
  <si>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</si>
  <si>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</si>
  <si>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</si>
  <si>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</si>
  <si>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</si>
  <si>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</si>
  <si>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</si>
  <si>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</si>
  <si>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</si>
  <si>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</si>
  <si>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</si>
  <si>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</si>
  <si>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</si>
  <si>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</si>
  <si>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</si>
  <si>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</si>
  <si>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</si>
  <si>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</si>
  <si>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</si>
  <si>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</si>
  <si>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</si>
  <si>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</si>
  <si>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</si>
  <si>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</si>
  <si>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</si>
  <si>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</si>
  <si>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</si>
  <si>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</si>
  <si>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</si>
  <si>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</si>
  <si>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</si>
  <si>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</si>
  <si>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</si>
  <si>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</si>
  <si>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</si>
  <si>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</si>
  <si>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</si>
  <si>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</si>
  <si>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</si>
  <si>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</si>
  <si>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</si>
  <si>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</si>
  <si>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</si>
  <si>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</si>
  <si>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</si>
  <si>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</si>
  <si>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</si>
  <si>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</si>
  <si>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</si>
  <si>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</si>
  <si>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</si>
  <si>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</si>
  <si>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</si>
  <si>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</si>
  <si>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</si>
  <si>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</si>
  <si>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</si>
  <si>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</si>
  <si>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</si>
  <si>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</si>
  <si>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</si>
  <si>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</si>
  <si>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</si>
  <si>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</si>
  <si>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</si>
  <si>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</si>
  <si>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</si>
  <si>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</si>
  <si>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</si>
  <si>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</si>
  <si>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</si>
  <si>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</si>
  <si>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</si>
  <si>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</si>
  <si>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</si>
  <si>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</si>
  <si>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</si>
  <si>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</si>
  <si>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</si>
  <si>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</si>
  <si>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</si>
  <si>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</si>
  <si>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</si>
  <si>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</si>
  <si>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</si>
  <si>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</si>
  <si>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</si>
  <si>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</si>
  <si>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</si>
  <si>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</si>
  <si>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</si>
  <si>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</si>
  <si>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</si>
  <si>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</si>
  <si>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</si>
  <si>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</si>
  <si>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</si>
  <si>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</si>
  <si>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</si>
  <si>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</si>
  <si>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</si>
  <si>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</si>
  <si>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</si>
  <si>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</si>
  <si>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</si>
  <si>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</si>
  <si>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</si>
  <si>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</si>
  <si>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</si>
  <si>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</si>
  <si>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</si>
  <si>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</si>
  <si>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</si>
  <si>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</si>
  <si>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</si>
  <si>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</si>
  <si>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</si>
  <si>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</si>
  <si>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</si>
  <si>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</si>
  <si>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</si>
  <si>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</si>
  <si>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</si>
  <si>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</si>
  <si>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</si>
  <si>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</si>
  <si>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</si>
  <si>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</si>
  <si>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</si>
  <si>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</si>
  <si>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</si>
  <si>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</si>
  <si>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</si>
  <si>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</si>
  <si>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</si>
  <si>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</si>
  <si>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</si>
  <si>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</si>
  <si>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</si>
  <si>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</si>
  <si>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</si>
  <si>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</si>
  <si>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</si>
  <si>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</si>
  <si>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</si>
  <si>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</si>
  <si>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</si>
  <si>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</si>
  <si>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</si>
  <si>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</si>
  <si>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</si>
  <si>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</si>
  <si>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</si>
  <si>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</si>
  <si>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</si>
  <si>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</si>
  <si>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</si>
  <si>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</si>
  <si>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</si>
  <si>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</si>
  <si>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</si>
  <si>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</si>
  <si>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</si>
  <si>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</si>
  <si>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</si>
  <si>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</si>
  <si>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</si>
  <si>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</si>
  <si>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</si>
  <si>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</si>
  <si>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</si>
  <si>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</si>
  <si>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</si>
  <si>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</si>
  <si>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</si>
  <si>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</si>
  <si>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</si>
  <si>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</si>
  <si>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</si>
  <si>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</si>
  <si>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</si>
  <si>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</si>
  <si>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</si>
  <si>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</si>
  <si>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</si>
  <si>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</si>
  <si>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</si>
  <si>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</si>
  <si>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</si>
  <si>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</si>
  <si>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</si>
  <si>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</si>
  <si>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</si>
  <si>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</si>
  <si>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</si>
  <si>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</si>
  <si>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</si>
  <si>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</si>
  <si>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</si>
  <si>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</si>
  <si>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</si>
  <si>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</si>
  <si>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</si>
  <si>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</si>
  <si>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</si>
  <si>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</si>
  <si>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</si>
  <si>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</si>
  <si>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</si>
  <si>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</si>
  <si>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</si>
  <si>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</si>
  <si>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</si>
  <si>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</si>
  <si>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</si>
  <si>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</si>
  <si>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</si>
  <si>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</si>
  <si>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</si>
  <si>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</si>
  <si>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</si>
  <si>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</si>
  <si>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</si>
  <si>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</si>
  <si>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</si>
  <si>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</si>
  <si>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</si>
  <si>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</si>
  <si>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</si>
  <si>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</si>
  <si>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</si>
  <si>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</si>
  <si>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</si>
  <si>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</si>
  <si>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</si>
  <si>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</si>
  <si>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</si>
  <si>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</si>
  <si>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</si>
  <si>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</si>
  <si>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</si>
  <si>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</si>
  <si>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</si>
  <si>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</si>
  <si>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</si>
  <si>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</si>
  <si>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</si>
  <si>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</si>
  <si>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</si>
  <si>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</si>
  <si>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</si>
  <si>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</si>
  <si>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</si>
  <si>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</si>
  <si>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</si>
  <si>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</si>
  <si>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</si>
  <si>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</si>
  <si>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</si>
  <si>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</si>
  <si>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</si>
  <si>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</si>
  <si>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</si>
  <si>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</si>
  <si>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</si>
  <si>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</si>
  <si>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</si>
  <si>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</si>
  <si>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</si>
  <si>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</si>
  <si>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</si>
  <si>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</si>
  <si>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</si>
  <si>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</si>
  <si>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</si>
  <si>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</si>
  <si>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</si>
  <si>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</si>
  <si>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</si>
  <si>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</si>
  <si>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</si>
  <si>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</si>
  <si>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</si>
  <si>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</si>
  <si>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</si>
  <si>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</si>
  <si>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</si>
  <si>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</si>
  <si>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</si>
  <si>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</si>
  <si>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</si>
  <si>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</si>
  <si>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</si>
  <si>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</si>
  <si>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</si>
  <si>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</si>
  <si>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</si>
  <si>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</si>
  <si>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</si>
  <si>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</si>
  <si>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</si>
  <si>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</si>
  <si>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</si>
  <si>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</si>
  <si>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</si>
  <si>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</si>
  <si>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</si>
  <si>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</si>
  <si>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</si>
  <si>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</si>
  <si>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</si>
  <si>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</si>
  <si>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</si>
  <si>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</si>
  <si>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</si>
  <si>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</si>
  <si>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</si>
  <si>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</si>
  <si>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</si>
  <si>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</si>
  <si>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</si>
  <si>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</si>
  <si>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</si>
  <si>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</si>
  <si>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</si>
  <si>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</si>
  <si>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</si>
  <si>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</si>
  <si>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</si>
  <si>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</si>
  <si>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</si>
  <si>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</si>
  <si>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</si>
  <si>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</si>
  <si>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</si>
  <si>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</si>
  <si>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</si>
  <si>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</si>
  <si>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</si>
  <si>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</si>
  <si>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</si>
  <si>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</si>
  <si>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</si>
  <si>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</si>
  <si>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</si>
  <si>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</si>
  <si>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</si>
  <si>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</si>
  <si>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</si>
  <si>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</si>
  <si>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</si>
  <si>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</si>
  <si>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</si>
  <si>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</si>
  <si>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</si>
  <si>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</si>
  <si>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</si>
  <si>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</si>
  <si>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</si>
  <si>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</si>
  <si>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</si>
  <si>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</si>
  <si>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</si>
  <si>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</si>
  <si>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</si>
  <si>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</si>
  <si>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</si>
  <si>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</si>
  <si>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</si>
  <si>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</si>
  <si>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</si>
  <si>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</si>
  <si>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</si>
  <si>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</si>
  <si>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</si>
  <si>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</si>
  <si>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</si>
  <si>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</si>
  <si>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</si>
  <si>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</si>
  <si>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</si>
  <si>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</si>
  <si>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</si>
  <si>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</si>
  <si>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</si>
  <si>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</si>
  <si>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</si>
  <si>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</si>
  <si>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</si>
  <si>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</si>
  <si>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</si>
  <si>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</si>
  <si>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</si>
  <si>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</si>
  <si>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</si>
  <si>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</si>
  <si>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</si>
  <si>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</si>
  <si>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</si>
  <si>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</si>
  <si>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</si>
  <si>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</si>
  <si>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</si>
  <si>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</si>
  <si>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</si>
  <si>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</si>
  <si>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</si>
  <si>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</si>
  <si>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</si>
  <si>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</si>
  <si>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</si>
  <si>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</si>
  <si>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</si>
  <si>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</si>
  <si>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</si>
  <si>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</si>
  <si>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</si>
  <si>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</si>
  <si>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</si>
  <si>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</si>
  <si>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</si>
  <si>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</si>
  <si>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</si>
  <si>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</si>
  <si>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</si>
  <si>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</si>
  <si>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</si>
  <si>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</si>
  <si>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</si>
  <si>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</si>
  <si>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</si>
  <si>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</si>
  <si>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</si>
  <si>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</si>
  <si>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</si>
  <si>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</si>
  <si>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</si>
  <si>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</si>
  <si>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</si>
  <si>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</si>
  <si>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</si>
  <si>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</si>
  <si>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</si>
  <si>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</si>
  <si>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</si>
  <si>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</si>
  <si>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</si>
  <si>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</si>
  <si>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</si>
  <si>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</si>
  <si>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</si>
  <si>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</si>
  <si>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</si>
  <si>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</si>
  <si>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</si>
  <si>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</si>
  <si>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</si>
  <si>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</si>
  <si>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</si>
  <si>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</si>
  <si>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</si>
  <si>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</si>
  <si>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</si>
  <si>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</si>
  <si>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</si>
  <si>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</si>
  <si>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</si>
  <si>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</si>
  <si>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</si>
  <si>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</si>
  <si>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</si>
  <si>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</si>
  <si>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</si>
  <si>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</si>
  <si>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</si>
  <si>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</si>
  <si>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</si>
  <si>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</si>
  <si>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</si>
  <si>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</si>
  <si>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</si>
  <si>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</si>
  <si>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</si>
  <si>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</si>
  <si>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</si>
  <si>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</si>
  <si>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</si>
  <si>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</si>
  <si>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</si>
  <si>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</si>
  <si>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</si>
  <si>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</si>
  <si>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</si>
  <si>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</si>
  <si>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</si>
  <si>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</si>
  <si>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</si>
  <si>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</si>
  <si>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</si>
  <si>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</si>
  <si>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</si>
  <si>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</si>
  <si>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</si>
  <si>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</si>
  <si>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</si>
  <si>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</si>
  <si>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</si>
  <si>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</si>
  <si>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</si>
  <si>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</si>
  <si>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</si>
  <si>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</si>
  <si>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</si>
  <si>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</si>
  <si>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</si>
  <si>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</si>
  <si>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</si>
  <si>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</si>
  <si>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</si>
  <si>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</si>
  <si>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</si>
  <si>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</si>
  <si>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</si>
  <si>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</si>
  <si>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</si>
  <si>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</si>
  <si>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</si>
  <si>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</si>
  <si>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</si>
  <si>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</si>
  <si>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</si>
  <si>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</si>
  <si>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</si>
  <si>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</si>
  <si>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</si>
  <si>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</si>
  <si>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</si>
  <si>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</si>
  <si>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</si>
  <si>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</si>
  <si>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</si>
  <si>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</si>
  <si>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</si>
  <si>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</si>
  <si>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</si>
  <si>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</si>
  <si>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</si>
  <si>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</si>
  <si>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</si>
  <si>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</si>
  <si>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</si>
  <si>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</si>
  <si>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</si>
  <si>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</si>
  <si>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</si>
  <si>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</si>
  <si>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</si>
  <si>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</si>
  <si>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</si>
  <si>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</si>
  <si>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</si>
  <si>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</si>
  <si>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</si>
  <si>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</si>
  <si>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</si>
  <si>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</si>
  <si>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</si>
  <si>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</si>
  <si>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</si>
  <si>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</si>
  <si>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</si>
  <si>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</si>
  <si>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</si>
  <si>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</si>
  <si>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</si>
  <si>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</si>
  <si>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</si>
  <si>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</si>
  <si>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</si>
  <si>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</si>
  <si>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</si>
  <si>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</si>
  <si>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</si>
  <si>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</si>
  <si>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</si>
  <si>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</si>
  <si>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</si>
  <si>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</si>
  <si>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</si>
  <si>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</si>
  <si>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</si>
  <si>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</si>
  <si>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</si>
  <si>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</si>
  <si>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</si>
  <si>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</si>
  <si>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</si>
  <si>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</si>
  <si>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</si>
  <si>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</si>
  <si>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</si>
  <si>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</si>
  <si>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</si>
  <si>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</si>
  <si>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</si>
  <si>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</si>
  <si>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</si>
  <si>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</si>
  <si>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</si>
  <si>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</si>
  <si>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</si>
  <si>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</si>
  <si>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</si>
  <si>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</si>
  <si>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</si>
  <si>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</si>
  <si>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</si>
  <si>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</si>
  <si>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</si>
  <si>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</si>
  <si>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</si>
  <si>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</si>
  <si>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</si>
  <si>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</si>
  <si>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</si>
  <si>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</si>
  <si>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</si>
  <si>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</si>
  <si>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</si>
  <si>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</si>
  <si>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</si>
  <si>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</si>
  <si>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</si>
  <si>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</si>
  <si>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</si>
  <si>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</si>
  <si>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</si>
  <si>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</si>
  <si>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</si>
  <si>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</si>
  <si>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</si>
  <si>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</si>
  <si>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</si>
  <si>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</si>
  <si>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</si>
  <si>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</si>
  <si>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</si>
  <si>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</si>
  <si>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</si>
  <si>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</si>
  <si>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</si>
  <si>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</si>
  <si>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</si>
  <si>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</si>
  <si>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</si>
  <si>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</si>
  <si>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</si>
  <si>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</si>
  <si>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</si>
  <si>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</si>
  <si>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</si>
  <si>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</si>
  <si>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</si>
  <si>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</si>
  <si>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</si>
  <si>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</si>
  <si>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</si>
  <si>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</si>
  <si>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</si>
  <si>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</si>
  <si>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</si>
  <si>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</si>
  <si>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</si>
  <si>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</si>
  <si>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</si>
  <si>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</si>
  <si>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</si>
  <si>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</si>
  <si>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</si>
  <si>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</si>
  <si>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</si>
  <si>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</si>
  <si>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</si>
  <si>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</si>
  <si>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</si>
  <si>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</si>
  <si>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</si>
  <si>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</si>
  <si>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</si>
  <si>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</si>
  <si>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</si>
  <si>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</si>
  <si>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</si>
  <si>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</si>
  <si>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</si>
  <si>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</si>
  <si>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</si>
  <si>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</si>
  <si>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</si>
  <si>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</si>
  <si>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</si>
  <si>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</si>
  <si>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</si>
  <si>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</si>
  <si>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</si>
  <si>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</si>
  <si>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</si>
  <si>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</si>
  <si>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</si>
  <si>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</si>
  <si>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</si>
  <si>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</si>
  <si>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</si>
  <si>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</si>
  <si>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</si>
  <si>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</si>
  <si>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</si>
  <si>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</si>
  <si>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</si>
  <si>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</si>
  <si>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</si>
  <si>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</si>
  <si>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</si>
  <si>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</si>
  <si>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</si>
  <si>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</si>
  <si>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</si>
  <si>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</si>
  <si>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</si>
  <si>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</si>
  <si>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</si>
  <si>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</si>
  <si>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</si>
  <si>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</si>
  <si>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</si>
  <si>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</si>
  <si>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</si>
  <si>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</si>
  <si>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</si>
  <si>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</si>
  <si>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</si>
  <si>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</si>
  <si>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</si>
  <si>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</si>
  <si>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</si>
  <si>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</si>
  <si>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</si>
  <si>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</si>
  <si>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</si>
  <si>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</si>
  <si>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</si>
  <si>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</si>
  <si>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</si>
  <si>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</si>
  <si>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</si>
  <si>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</si>
  <si>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</si>
  <si>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</si>
  <si>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</si>
  <si>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</si>
  <si>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</si>
  <si>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</si>
  <si>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</si>
  <si>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</si>
  <si>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</si>
  <si>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</si>
  <si>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</si>
  <si>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</si>
  <si>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</si>
  <si>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</si>
  <si>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</si>
  <si>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</si>
  <si>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</si>
  <si>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</si>
  <si>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</si>
  <si>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</si>
  <si>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</si>
  <si>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</si>
  <si>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</si>
  <si>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</si>
  <si>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</si>
  <si>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</si>
  <si>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</si>
  <si>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</si>
  <si>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</si>
  <si>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</si>
  <si>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</si>
  <si>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</si>
  <si>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</si>
  <si>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</si>
  <si>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</si>
  <si>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</si>
  <si>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</si>
  <si>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</si>
  <si>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</si>
  <si>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</si>
  <si>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</si>
  <si>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</si>
  <si>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</si>
  <si>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</si>
  <si>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</si>
  <si>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</si>
  <si>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</si>
  <si>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</si>
  <si>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</si>
  <si>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</si>
  <si>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</si>
  <si>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</si>
  <si>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</si>
  <si>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</si>
  <si>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</si>
  <si>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</si>
  <si>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</si>
  <si>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</si>
  <si>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</si>
  <si>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</si>
  <si>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</si>
  <si>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</si>
  <si>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</si>
  <si>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</si>
  <si>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</si>
  <si>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</si>
  <si>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</si>
  <si>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</si>
  <si>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</si>
  <si>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</si>
  <si>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</si>
  <si>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</si>
  <si>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</si>
  <si>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</si>
  <si>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</si>
  <si>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</si>
  <si>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</si>
  <si>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</si>
  <si>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</si>
  <si>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</si>
  <si>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</si>
  <si>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</si>
  <si>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</si>
  <si>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</si>
  <si>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</si>
  <si>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</si>
  <si>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</si>
  <si>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</si>
  <si>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</si>
  <si>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</si>
  <si>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</si>
  <si>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</si>
  <si>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</si>
  <si>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</si>
  <si>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</si>
  <si>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</si>
  <si>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</si>
  <si>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</si>
  <si>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</si>
  <si>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</si>
  <si>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</si>
  <si>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</si>
  <si>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</si>
  <si>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</si>
  <si>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</si>
  <si>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</si>
  <si>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</si>
  <si>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</si>
  <si>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</si>
  <si>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</si>
  <si>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</si>
  <si>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</si>
  <si>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</si>
  <si>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</si>
  <si>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</si>
  <si>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</si>
  <si>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</si>
  <si>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</si>
  <si>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</si>
  <si>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</si>
  <si>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</si>
  <si>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</si>
  <si>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</si>
  <si>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</si>
  <si>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</si>
  <si>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</si>
  <si>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</si>
  <si>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</si>
  <si>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</si>
  <si>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</si>
  <si>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</si>
  <si>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</si>
  <si>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</si>
  <si>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</si>
  <si>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</si>
  <si>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</si>
  <si>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</si>
  <si>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</si>
  <si>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</si>
  <si>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</si>
  <si>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</si>
  <si>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</si>
  <si>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</si>
  <si>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</si>
  <si>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</si>
  <si>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</si>
  <si>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</si>
  <si>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</si>
  <si>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</si>
  <si>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</si>
  <si>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</si>
  <si>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</si>
  <si>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</si>
  <si>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</si>
  <si>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</si>
  <si>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</si>
  <si>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</si>
  <si>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</si>
  <si>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</si>
  <si>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</si>
  <si>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</si>
  <si>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</si>
  <si>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</si>
  <si>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</si>
  <si>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</si>
  <si>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</si>
  <si>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</si>
  <si>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</si>
  <si>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</si>
  <si>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</si>
  <si>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</si>
  <si>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</si>
  <si>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</si>
  <si>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</si>
  <si>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</si>
  <si>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</si>
  <si>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</si>
  <si>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</si>
  <si>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</si>
  <si>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</si>
  <si>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</si>
  <si>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</si>
  <si>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</si>
  <si>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</si>
  <si>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</si>
  <si>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</si>
  <si>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</si>
  <si>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</si>
  <si>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</si>
  <si>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</si>
  <si>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</si>
  <si>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</si>
  <si>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</si>
  <si>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</si>
  <si>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</si>
  <si>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</si>
  <si>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</si>
  <si>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</si>
  <si>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</si>
  <si>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</si>
  <si>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</si>
  <si>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</si>
  <si>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</si>
  <si>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</si>
  <si>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</si>
  <si>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</si>
  <si>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</si>
  <si>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</si>
  <si>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</si>
  <si>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</si>
  <si>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</si>
  <si>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</si>
  <si>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</si>
  <si>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</si>
  <si>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</si>
  <si>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</si>
  <si>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</si>
  <si>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</si>
  <si>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</si>
  <si>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</si>
  <si>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</si>
  <si>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</si>
  <si>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</si>
  <si>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</si>
  <si>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</si>
  <si>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</si>
  <si>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</si>
  <si>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</si>
  <si>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</si>
  <si>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</si>
  <si>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</si>
  <si>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</si>
  <si>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</si>
  <si>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</si>
  <si>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</si>
  <si>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</si>
  <si>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</si>
  <si>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</si>
  <si>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</si>
  <si>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</si>
  <si>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</si>
  <si>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</si>
  <si>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</si>
  <si>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</si>
  <si>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</si>
  <si>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</si>
  <si>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</si>
  <si>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</si>
  <si>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</si>
  <si>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</si>
  <si>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</si>
  <si>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</si>
  <si>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</si>
  <si>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</si>
  <si>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</si>
  <si>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</si>
  <si>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</si>
  <si>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</si>
  <si>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</si>
  <si>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</si>
  <si>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</si>
  <si>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</si>
  <si>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</si>
  <si>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</si>
  <si>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</si>
  <si>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</si>
  <si>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</si>
  <si>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</si>
  <si>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</si>
  <si>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</si>
  <si>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</si>
  <si>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</si>
  <si>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</si>
  <si>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</si>
  <si>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</si>
  <si>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</si>
  <si>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</si>
  <si>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</si>
  <si>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</si>
  <si>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</si>
  <si>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</si>
  <si>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</si>
  <si>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</si>
  <si>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</si>
  <si>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</si>
  <si>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</si>
  <si>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</si>
  <si>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</si>
  <si>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</si>
  <si>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</si>
  <si>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</si>
  <si>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</si>
  <si>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</si>
  <si>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</si>
  <si>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</si>
  <si>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</si>
  <si>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</si>
  <si>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</si>
  <si>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</si>
  <si>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</si>
  <si>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</si>
  <si>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</si>
  <si>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</si>
  <si>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</si>
  <si>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</si>
  <si>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</si>
  <si>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</si>
  <si>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</si>
  <si>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</si>
  <si>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</si>
  <si>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</si>
  <si>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</si>
  <si>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</si>
  <si>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</si>
  <si>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</si>
  <si>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</si>
  <si>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</si>
  <si>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</si>
  <si>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</si>
  <si>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</si>
  <si>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</si>
  <si>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</si>
  <si>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</si>
  <si>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</si>
  <si>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</si>
  <si>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</si>
  <si>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</si>
  <si>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</si>
  <si>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</si>
  <si>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</si>
  <si>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</si>
  <si>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</si>
  <si>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</si>
  <si>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</si>
  <si>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</si>
  <si>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</si>
  <si>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</si>
  <si>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</si>
  <si>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</si>
  <si>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</si>
  <si>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</si>
  <si>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</si>
  <si>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</si>
  <si>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</si>
  <si>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</si>
  <si>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</si>
  <si>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</si>
  <si>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</si>
  <si>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</si>
  <si>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</si>
  <si>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</si>
  <si>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</si>
  <si>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</si>
  <si>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</si>
  <si>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</si>
  <si>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</si>
  <si>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</si>
  <si>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</si>
  <si>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</si>
  <si>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</si>
  <si>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</si>
  <si>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</si>
  <si>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</si>
  <si>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</si>
  <si>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</si>
  <si>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</si>
  <si>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</si>
  <si>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</si>
  <si>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</si>
  <si>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</si>
  <si>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</si>
  <si>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</si>
  <si>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</si>
  <si>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</si>
  <si>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</si>
  <si>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</si>
  <si>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</si>
  <si>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</si>
  <si>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</si>
  <si>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</si>
  <si>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</si>
  <si>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</si>
  <si>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</si>
  <si>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</si>
  <si>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</si>
  <si>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</si>
  <si>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</si>
  <si>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</si>
  <si>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</si>
  <si>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</si>
  <si>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</si>
  <si>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</si>
  <si>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</si>
  <si>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</si>
  <si>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</si>
  <si>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</si>
  <si>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</si>
  <si>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</si>
  <si>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</si>
  <si>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</si>
  <si>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</si>
  <si>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</si>
  <si>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</si>
  <si>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</si>
  <si>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</si>
  <si>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</si>
  <si>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</si>
  <si>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</si>
  <si>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</si>
  <si>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</si>
  <si>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</si>
  <si>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</si>
  <si>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</si>
  <si>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</si>
  <si>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</si>
  <si>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</si>
  <si>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</si>
  <si>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</si>
  <si>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</si>
  <si>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</si>
  <si>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</si>
  <si>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</si>
  <si>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</si>
  <si>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</si>
  <si>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</si>
  <si>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</si>
  <si>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</si>
  <si>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</si>
  <si>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</si>
  <si>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</si>
  <si>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</si>
  <si>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</si>
  <si>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</si>
  <si>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</si>
  <si>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</si>
  <si>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</si>
  <si>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</si>
  <si>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</si>
  <si>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</si>
  <si>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</si>
  <si>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</si>
  <si>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</si>
  <si>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</si>
  <si>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</si>
  <si>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</si>
  <si>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</si>
  <si>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</si>
  <si>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</si>
  <si>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</si>
  <si>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</si>
  <si>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</si>
  <si>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</si>
  <si>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</si>
  <si>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</si>
  <si>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</si>
  <si>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</si>
  <si>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</si>
  <si>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</si>
  <si>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</si>
  <si>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</si>
  <si>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</si>
  <si>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</si>
  <si>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</si>
  <si>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</si>
  <si>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</si>
  <si>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</si>
  <si>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</si>
  <si>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</si>
  <si>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</si>
  <si>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</si>
  <si>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</si>
  <si>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</si>
  <si>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</si>
  <si>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</si>
  <si>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</si>
  <si>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</si>
  <si>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</si>
  <si>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</si>
  <si>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</si>
  <si>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</si>
  <si>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</si>
  <si>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</si>
  <si>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</si>
  <si>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</si>
  <si>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</si>
  <si>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</si>
  <si>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</si>
  <si>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</si>
  <si>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</si>
  <si>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</si>
  <si>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</si>
  <si>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</si>
  <si>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</si>
  <si>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</si>
  <si>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</si>
  <si>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</si>
  <si>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</si>
  <si>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</si>
  <si>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</si>
  <si>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</si>
  <si>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</si>
  <si>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</si>
  <si>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</si>
  <si>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</si>
  <si>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</si>
  <si>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</si>
  <si>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</si>
  <si>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</si>
  <si>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</si>
  <si>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</si>
  <si>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</si>
  <si>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</si>
  <si>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</si>
  <si>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</si>
  <si>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</si>
  <si>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</si>
  <si>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</si>
  <si>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</si>
  <si>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</si>
  <si>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</si>
  <si>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</si>
  <si>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</si>
  <si>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</si>
  <si>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</si>
  <si>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</si>
  <si>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</si>
  <si>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</si>
  <si>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</si>
  <si>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</si>
  <si>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</si>
  <si>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</si>
  <si>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</si>
  <si>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</si>
  <si>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</si>
  <si>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</si>
  <si>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</si>
  <si>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</si>
  <si>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</si>
  <si>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</si>
  <si>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</si>
  <si>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</si>
  <si>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</si>
  <si>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</si>
  <si>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</si>
  <si>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</si>
  <si>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</si>
  <si>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</si>
  <si>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</si>
  <si>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</si>
  <si>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</si>
  <si>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</si>
  <si>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</si>
  <si>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</si>
  <si>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</si>
  <si>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</si>
  <si>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</si>
  <si>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</si>
  <si>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</si>
  <si>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</si>
  <si>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</si>
  <si>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</si>
  <si>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</si>
  <si>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</si>
  <si>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</si>
  <si>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</si>
  <si>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</si>
  <si>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</si>
  <si>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</si>
  <si>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</si>
  <si>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</si>
  <si>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</si>
  <si>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</si>
  <si>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</si>
  <si>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</si>
  <si>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</si>
  <si>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</si>
  <si>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</si>
  <si>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</si>
  <si>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</si>
  <si>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</si>
  <si>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</si>
  <si>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</si>
  <si>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</si>
  <si>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</si>
  <si>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</si>
  <si>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</si>
  <si>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</si>
  <si>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</si>
  <si>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</si>
  <si>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</si>
  <si>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</si>
  <si>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</si>
  <si>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</si>
  <si>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</si>
  <si>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</si>
  <si>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</si>
  <si>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</si>
  <si>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</si>
  <si>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</si>
  <si>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</si>
  <si>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</si>
  <si>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</si>
  <si>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</si>
  <si>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</si>
  <si>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</si>
  <si>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</si>
  <si>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</si>
  <si>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</si>
  <si>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</si>
  <si>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</si>
  <si>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</si>
  <si>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</si>
  <si>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</si>
  <si>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</si>
  <si>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</si>
  <si>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</si>
  <si>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</si>
  <si>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</si>
  <si>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</si>
  <si>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</si>
  <si>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</si>
  <si>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</si>
  <si>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</si>
  <si>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</si>
  <si>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</si>
  <si>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</si>
  <si>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</si>
  <si>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</si>
  <si>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</si>
  <si>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</si>
  <si>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</si>
  <si>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</si>
  <si>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</si>
  <si>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</si>
  <si>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</si>
  <si>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</si>
  <si>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</si>
  <si>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</si>
  <si>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</si>
  <si>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</si>
  <si>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</si>
  <si>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</si>
  <si>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</si>
  <si>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</si>
  <si>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</si>
  <si>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</si>
  <si>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</si>
  <si>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</si>
  <si>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</si>
  <si>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</si>
  <si>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</si>
  <si>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</si>
  <si>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</si>
  <si>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</si>
  <si>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</si>
  <si>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</si>
  <si>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</si>
  <si>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</si>
  <si>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</si>
  <si>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</si>
  <si>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</si>
  <si>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</si>
  <si>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</si>
  <si>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</si>
  <si>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</si>
  <si>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</si>
  <si>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</si>
  <si>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</si>
  <si>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</si>
  <si>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</si>
  <si>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</si>
  <si>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</si>
  <si>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</si>
  <si>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</si>
  <si>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</si>
  <si>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</si>
  <si>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</si>
  <si>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</si>
  <si>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</si>
  <si>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</si>
  <si>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</si>
  <si>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</si>
  <si>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</si>
  <si>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</si>
  <si>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</si>
  <si>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</si>
  <si>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</si>
  <si>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</si>
  <si>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</si>
  <si>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</si>
  <si>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</si>
  <si>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</si>
  <si>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</si>
  <si>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</si>
  <si>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</si>
  <si>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</si>
  <si>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</si>
  <si>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</si>
  <si>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</si>
  <si>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</si>
  <si>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</si>
  <si>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</si>
  <si>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</si>
  <si>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</si>
  <si>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</si>
  <si>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</si>
  <si>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</si>
  <si>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</si>
  <si>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</si>
  <si>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</si>
  <si>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</si>
  <si>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</si>
  <si>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</si>
  <si>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</si>
  <si>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</si>
  <si>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</si>
  <si>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</si>
  <si>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</si>
  <si>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</si>
  <si>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</si>
  <si>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</si>
  <si>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</si>
  <si>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</si>
  <si>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</si>
  <si>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</si>
  <si>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</si>
  <si>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</si>
  <si>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</si>
  <si>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</si>
  <si>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</si>
  <si>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</si>
  <si>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</si>
  <si>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</si>
  <si>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</si>
  <si>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</si>
  <si>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</si>
  <si>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</si>
  <si>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</si>
  <si>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</si>
  <si>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</si>
  <si>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</si>
  <si>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</si>
  <si>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</si>
  <si>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</si>
  <si>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</si>
  <si>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</si>
  <si>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</si>
  <si>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</si>
  <si>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</si>
  <si>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</si>
  <si>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</si>
  <si>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</si>
  <si>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</si>
  <si>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</si>
  <si>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</si>
  <si>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</si>
  <si>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</si>
  <si>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</si>
  <si>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</si>
  <si>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</si>
  <si>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</si>
  <si>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</si>
  <si>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</si>
  <si>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</si>
  <si>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</si>
  <si>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</si>
  <si>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</si>
  <si>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</si>
  <si>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</si>
  <si>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</si>
  <si>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</si>
  <si>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</si>
  <si>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</si>
  <si>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</si>
  <si>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</si>
  <si>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</si>
  <si>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</si>
  <si>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</si>
  <si>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</si>
  <si>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</si>
  <si>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</si>
  <si>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</si>
  <si>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</si>
  <si>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</si>
  <si>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</si>
  <si>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</si>
  <si>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</si>
  <si>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</si>
  <si>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</si>
  <si>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</si>
  <si>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</si>
  <si>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</si>
  <si>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</si>
  <si>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</si>
  <si>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</si>
  <si>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</si>
  <si>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</si>
  <si>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</si>
  <si>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</si>
  <si>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</si>
  <si>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</si>
  <si>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</si>
  <si>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</si>
  <si>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</si>
  <si>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</si>
  <si>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</si>
  <si>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</si>
  <si>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</si>
  <si>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</si>
  <si>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</si>
  <si>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</si>
  <si>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</si>
  <si>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</si>
  <si>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</si>
  <si>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</si>
  <si>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</si>
  <si>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</si>
  <si>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</si>
  <si>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</si>
  <si>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</si>
  <si>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</si>
  <si>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</si>
  <si>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</si>
  <si>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</si>
  <si>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</si>
  <si>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</si>
  <si>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</si>
  <si>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</si>
  <si>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</si>
  <si>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</si>
  <si>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</si>
  <si>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</si>
  <si>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</si>
  <si>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</si>
  <si>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</si>
  <si>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</si>
  <si>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</si>
  <si>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</si>
  <si>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</si>
  <si>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</si>
  <si>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</si>
  <si>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</si>
  <si>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</si>
  <si>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</si>
  <si>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</si>
  <si>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</si>
  <si>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</si>
  <si>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</si>
  <si>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</si>
  <si>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</si>
  <si>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</si>
  <si>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</si>
  <si>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</si>
  <si>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</si>
  <si>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</si>
  <si>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</si>
  <si>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</si>
  <si>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</si>
  <si>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</si>
  <si>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</si>
  <si>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</si>
  <si>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</si>
  <si>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</si>
  <si>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</si>
  <si>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</si>
  <si>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</si>
  <si>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</si>
  <si>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</si>
  <si>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</si>
  <si>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</si>
  <si>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</si>
  <si>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</si>
  <si>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</si>
  <si>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</si>
  <si>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</si>
  <si>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</si>
  <si>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</si>
  <si>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</si>
  <si>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</si>
  <si>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</si>
  <si>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</si>
  <si>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</si>
  <si>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</si>
  <si>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</si>
  <si>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</si>
  <si>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</si>
  <si>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</si>
  <si>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</si>
  <si>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</si>
  <si>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</si>
  <si>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</si>
  <si>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</si>
  <si>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</si>
  <si>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</si>
  <si>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</si>
  <si>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</si>
  <si>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</si>
  <si>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</si>
  <si>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</si>
  <si>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</si>
  <si>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</si>
  <si>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</si>
  <si>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</si>
  <si>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</si>
  <si>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</si>
  <si>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</si>
  <si>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</si>
  <si>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</si>
  <si>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</si>
  <si>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</si>
  <si>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</si>
  <si>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</si>
  <si>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</si>
  <si>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</si>
  <si>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</si>
  <si>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</si>
  <si>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</si>
  <si>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</si>
  <si>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</si>
  <si>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</si>
  <si>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</si>
  <si>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</si>
  <si>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</si>
  <si>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</si>
  <si>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</si>
  <si>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</si>
  <si>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</si>
  <si>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</si>
  <si>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</si>
  <si>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</si>
  <si>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</si>
  <si>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</si>
  <si>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</si>
  <si>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</si>
  <si>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</si>
  <si>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</si>
  <si>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</si>
  <si>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</si>
  <si>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</si>
  <si>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</si>
  <si>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</si>
  <si>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</si>
  <si>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</si>
  <si>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</si>
  <si>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</si>
  <si>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</si>
  <si>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</si>
  <si>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</si>
  <si>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</si>
  <si>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</si>
  <si>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</si>
  <si>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</si>
  <si>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</si>
  <si>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</si>
  <si>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</si>
  <si>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</si>
  <si>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</si>
  <si>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</si>
  <si>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</si>
  <si>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</si>
  <si>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</si>
  <si>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</si>
  <si>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</si>
  <si>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</si>
  <si>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</si>
  <si>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</si>
  <si>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</si>
  <si>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</si>
  <si>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</si>
  <si>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</si>
  <si>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</si>
  <si>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</si>
  <si>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</si>
  <si>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</si>
  <si>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</si>
  <si>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</si>
  <si>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</si>
  <si>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</si>
  <si>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</si>
  <si>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</si>
  <si>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</si>
  <si>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</si>
  <si>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</si>
  <si>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</si>
  <si>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</si>
  <si>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</si>
  <si>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</si>
  <si>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</si>
  <si>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</si>
  <si>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</si>
  <si>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</si>
  <si>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</si>
  <si>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</si>
  <si>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</si>
  <si>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</si>
  <si>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</si>
  <si>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</si>
  <si>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</si>
  <si>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</si>
  <si>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</si>
  <si>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</si>
  <si>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</si>
  <si>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</si>
  <si>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</si>
  <si>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</si>
  <si>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</si>
  <si>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</si>
  <si>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</si>
  <si>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</si>
  <si>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</si>
  <si>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</si>
  <si>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</si>
  <si>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</si>
  <si>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</si>
  <si>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</si>
  <si>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</si>
  <si>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</si>
  <si>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</si>
  <si>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</si>
  <si>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</si>
  <si>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</si>
  <si>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</si>
  <si>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</si>
  <si>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</si>
  <si>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</si>
  <si>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</si>
  <si>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</si>
  <si>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</si>
  <si>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</si>
  <si>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</si>
  <si>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</si>
  <si>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</si>
  <si>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</si>
  <si>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</si>
  <si>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</si>
  <si>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</si>
  <si>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</si>
  <si>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</si>
  <si>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</si>
  <si>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</si>
  <si>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</si>
  <si>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</si>
  <si>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</si>
  <si>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</si>
  <si>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</si>
  <si>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</si>
  <si>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</si>
  <si>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</si>
  <si>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</si>
  <si>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</si>
  <si>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</si>
  <si>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</si>
  <si>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</si>
  <si>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</si>
  <si>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</si>
  <si>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</si>
  <si>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</si>
  <si>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</si>
  <si>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</si>
  <si>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</si>
  <si>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</si>
  <si>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</si>
  <si>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</si>
  <si>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</si>
  <si>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</si>
  <si>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</si>
  <si>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</si>
  <si>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</si>
  <si>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</si>
  <si>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</si>
  <si>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</si>
  <si>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</si>
  <si>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</si>
  <si>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</si>
  <si>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</si>
  <si>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</si>
  <si>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</si>
  <si>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</si>
  <si>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</si>
  <si>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</si>
  <si>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</si>
  <si>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</si>
  <si>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</si>
  <si>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</si>
  <si>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</si>
  <si>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</si>
  <si>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</si>
  <si>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</si>
  <si>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</si>
  <si>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</si>
  <si>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</si>
  <si>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</si>
  <si>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</si>
  <si>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</si>
  <si>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</si>
  <si>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</si>
  <si>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</si>
  <si>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</si>
  <si>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</si>
  <si>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</si>
  <si>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</si>
  <si>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</si>
  <si>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</si>
  <si>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</si>
  <si>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</si>
  <si>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</si>
  <si>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</si>
  <si>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</si>
  <si>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</si>
  <si>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</si>
  <si>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</si>
  <si>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</si>
  <si>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</si>
  <si>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</si>
  <si>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</si>
  <si>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</si>
  <si>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</si>
  <si>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</si>
  <si>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</si>
  <si>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</si>
  <si>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</si>
  <si>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</si>
  <si>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</si>
  <si>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</si>
  <si>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</si>
  <si>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</si>
  <si>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</si>
  <si>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</si>
  <si>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</si>
  <si>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</si>
  <si>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</si>
  <si>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</si>
  <si>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</si>
  <si>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</si>
  <si>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</si>
  <si>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</si>
  <si>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</si>
  <si>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</si>
  <si>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</si>
  <si>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</si>
  <si>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</si>
  <si>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</si>
  <si>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</si>
  <si>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</si>
  <si>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</si>
  <si>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</si>
  <si>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</si>
  <si>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</si>
  <si>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</si>
  <si>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</si>
  <si>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</si>
  <si>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</si>
  <si>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</si>
  <si>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</si>
  <si>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</si>
  <si>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</si>
  <si>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</si>
  <si>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</si>
  <si>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</si>
  <si>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</si>
  <si>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</si>
  <si>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</si>
  <si>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</si>
  <si>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</si>
  <si>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</si>
  <si>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</si>
  <si>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</si>
  <si>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</si>
  <si>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</si>
  <si>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</si>
  <si>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</si>
  <si>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</si>
  <si>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</si>
  <si>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</si>
  <si>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</si>
  <si>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</si>
  <si>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</si>
  <si>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</si>
  <si>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</si>
  <si>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</si>
  <si>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</si>
  <si>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</si>
  <si>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</si>
  <si>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</si>
  <si>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</si>
  <si>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</si>
  <si>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</si>
  <si>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</si>
  <si>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</si>
  <si>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</si>
  <si>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</si>
  <si>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</si>
  <si>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</si>
  <si>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</si>
  <si>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</si>
  <si>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</si>
  <si>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</si>
  <si>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</si>
  <si>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</si>
  <si>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</si>
  <si>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</si>
  <si>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</si>
  <si>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</si>
  <si>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</si>
  <si>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</si>
  <si>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</si>
  <si>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</si>
  <si>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</si>
  <si>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</si>
  <si>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</si>
  <si>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</si>
  <si>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</si>
  <si>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</si>
  <si>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</si>
  <si>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</si>
  <si>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</si>
  <si>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</si>
  <si>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</si>
  <si>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</si>
  <si>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</si>
  <si>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</si>
  <si>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</si>
  <si>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</si>
  <si>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</si>
  <si>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</si>
  <si>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</si>
  <si>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</si>
  <si>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</si>
  <si>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</si>
  <si>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</si>
  <si>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</si>
  <si>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</si>
  <si>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</si>
  <si>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</si>
  <si>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</si>
  <si>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</si>
  <si>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</si>
  <si>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</si>
  <si>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</si>
  <si>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</si>
  <si>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</si>
  <si>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</si>
  <si>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</si>
  <si>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</si>
  <si>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</si>
  <si>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</si>
  <si>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</si>
  <si>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</si>
  <si>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</si>
  <si>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</si>
  <si>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</si>
  <si>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</si>
  <si>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</si>
  <si>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</si>
  <si>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</si>
  <si>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</si>
  <si>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</si>
  <si>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</si>
  <si>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</si>
  <si>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</si>
  <si>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</si>
  <si>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</si>
  <si>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</si>
  <si>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</si>
  <si>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</si>
  <si>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</si>
  <si>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</si>
  <si>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</si>
  <si>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</si>
  <si>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</si>
  <si>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</si>
  <si>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</si>
  <si>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</si>
  <si>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</si>
  <si>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</si>
  <si>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</si>
  <si>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</si>
  <si>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</si>
  <si>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</si>
  <si>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</si>
  <si>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</si>
  <si>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</si>
  <si>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</si>
  <si>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</si>
  <si>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</si>
  <si>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</si>
  <si>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</si>
  <si>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</si>
  <si>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</si>
  <si>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</si>
  <si>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</si>
  <si>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</si>
  <si>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</si>
  <si>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</si>
  <si>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</si>
  <si>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</si>
  <si>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</si>
  <si>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</si>
  <si>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</si>
  <si>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</si>
  <si>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</si>
  <si>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</si>
  <si>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</si>
  <si>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</si>
  <si>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</si>
  <si>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</si>
  <si>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</si>
  <si>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</si>
  <si>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</si>
  <si>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</si>
  <si>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</si>
  <si>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</si>
  <si>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</si>
  <si>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</si>
  <si>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</si>
  <si>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</si>
  <si>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</si>
  <si>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</si>
  <si>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</si>
  <si>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</si>
  <si>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</si>
  <si>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</si>
  <si>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</si>
  <si>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</si>
  <si>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</si>
  <si>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</si>
  <si>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</si>
  <si>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</si>
  <si>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</si>
  <si>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</si>
  <si>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</si>
  <si>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</si>
  <si>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</si>
  <si>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</si>
  <si>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</si>
  <si>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</si>
  <si>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</si>
  <si>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</si>
  <si>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</si>
  <si>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</si>
  <si>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</si>
  <si>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</si>
  <si>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</si>
  <si>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</si>
  <si>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</si>
  <si>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</si>
  <si>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</si>
  <si>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</si>
  <si>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</si>
  <si>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</si>
  <si>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</si>
  <si>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</si>
  <si>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</si>
  <si>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</si>
  <si>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</si>
  <si>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</si>
  <si>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</si>
  <si>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</si>
  <si>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</si>
  <si>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</si>
  <si>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</si>
  <si>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</si>
  <si>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</si>
  <si>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</si>
  <si>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</si>
  <si>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</si>
  <si>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</si>
  <si>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</si>
  <si>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</si>
  <si>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</si>
  <si>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</si>
  <si>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</si>
  <si>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</si>
  <si>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</si>
  <si>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</si>
  <si>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</si>
  <si>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</si>
  <si>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</si>
  <si>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</si>
  <si>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</si>
  <si>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</si>
  <si>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</si>
  <si>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</si>
  <si>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</si>
  <si>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</si>
  <si>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</si>
  <si>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</si>
  <si>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</si>
  <si>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</si>
  <si>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</si>
  <si>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</si>
  <si>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</si>
  <si>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</si>
  <si>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</si>
  <si>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</si>
  <si>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</si>
  <si>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</si>
  <si>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</si>
  <si>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</si>
  <si>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</si>
  <si>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</si>
  <si>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</si>
  <si>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</si>
  <si>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</si>
  <si>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</si>
  <si>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</si>
  <si>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</si>
  <si>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</si>
  <si>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</si>
  <si>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</si>
  <si>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</si>
  <si>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</si>
  <si>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</si>
  <si>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</si>
  <si>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</si>
  <si>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</si>
  <si>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</si>
  <si>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</si>
  <si>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</si>
  <si>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</si>
  <si>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</si>
  <si>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</si>
  <si>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</si>
  <si>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</si>
  <si>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</si>
  <si>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</si>
  <si>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</si>
  <si>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</si>
  <si>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</si>
  <si>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</si>
  <si>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</si>
  <si>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</si>
  <si>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</si>
  <si>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</si>
  <si>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</si>
  <si>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</si>
  <si>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</si>
  <si>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</si>
  <si>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</si>
  <si>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</si>
  <si>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</si>
  <si>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</si>
  <si>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</si>
  <si>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</si>
  <si>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</si>
  <si>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</si>
  <si>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</si>
  <si>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</si>
  <si>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</si>
  <si>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</si>
  <si>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</si>
  <si>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</si>
  <si>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</si>
  <si>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</si>
  <si>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</si>
  <si>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</si>
  <si>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</si>
  <si>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</si>
  <si>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</si>
  <si>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</si>
  <si>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</si>
  <si>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</si>
  <si>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</si>
  <si>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</si>
  <si>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</si>
  <si>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</si>
  <si>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</si>
  <si>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</si>
  <si>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</si>
  <si>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</si>
  <si>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</si>
  <si>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</si>
  <si>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</si>
  <si>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</si>
  <si>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</si>
  <si>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</si>
  <si>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</si>
  <si>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</si>
  <si>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</si>
  <si>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</si>
  <si>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</si>
  <si>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</si>
  <si>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</si>
  <si>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</si>
  <si>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</si>
  <si>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</si>
  <si>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</si>
  <si>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</si>
  <si>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</si>
  <si>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</si>
  <si>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</si>
  <si>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</si>
  <si>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</si>
  <si>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</si>
  <si>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</si>
  <si>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</si>
  <si>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</si>
  <si>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</si>
  <si>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</si>
  <si>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</si>
  <si>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</si>
  <si>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</si>
  <si>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</si>
  <si>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</si>
  <si>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</si>
  <si>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</si>
  <si>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</si>
  <si>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</si>
  <si>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</si>
  <si>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</si>
  <si>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</si>
  <si>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</si>
  <si>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</si>
  <si>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</si>
  <si>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</si>
  <si>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</si>
  <si>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</si>
  <si>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</si>
  <si>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</si>
  <si>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</si>
  <si>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</si>
  <si>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</si>
  <si>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</si>
  <si>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</si>
  <si>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</si>
  <si>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</si>
  <si>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</si>
  <si>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</si>
  <si>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</si>
  <si>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</si>
  <si>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</si>
  <si>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</si>
  <si>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</si>
  <si>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</si>
  <si>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</si>
  <si>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</si>
  <si>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</si>
  <si>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</si>
  <si>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</si>
  <si>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</si>
  <si>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</si>
  <si>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</si>
  <si>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</si>
  <si>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</si>
  <si>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</si>
  <si>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</si>
  <si>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</si>
  <si>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</si>
  <si>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</si>
  <si>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</si>
  <si>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</si>
  <si>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</si>
  <si>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</si>
  <si>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</si>
  <si>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</si>
  <si>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</si>
  <si>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</si>
  <si>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</si>
  <si>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</si>
  <si>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</si>
  <si>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</si>
  <si>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</si>
  <si>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</si>
  <si>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</si>
  <si>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</si>
  <si>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</si>
  <si>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</si>
  <si>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</si>
  <si>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</si>
  <si>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</si>
  <si>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</si>
  <si>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</si>
  <si>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</si>
  <si>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</si>
  <si>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</si>
  <si>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</si>
  <si>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</si>
  <si>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</si>
  <si>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</si>
  <si>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</si>
  <si>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</si>
  <si>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</si>
  <si>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</si>
  <si>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</si>
  <si>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</si>
  <si>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</si>
  <si>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</si>
  <si>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</si>
  <si>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</si>
  <si>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</si>
  <si>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</si>
  <si>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</si>
  <si>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</si>
  <si>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</si>
  <si>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</si>
  <si>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</si>
  <si>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</si>
  <si>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</si>
  <si>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</si>
  <si>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</si>
  <si>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</si>
  <si>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</si>
  <si>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</si>
  <si>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</si>
  <si>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</si>
  <si>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</si>
  <si>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</si>
  <si>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</si>
  <si>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</si>
  <si>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</si>
  <si>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</si>
  <si>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</si>
  <si>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</si>
  <si>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</si>
  <si>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</si>
  <si>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</si>
  <si>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</si>
  <si>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</si>
  <si>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</si>
  <si>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</si>
  <si>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</si>
  <si>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</si>
  <si>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</si>
  <si>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</si>
  <si>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</si>
  <si>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</si>
  <si>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</si>
  <si>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</si>
  <si>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</si>
  <si>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</si>
  <si>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</si>
  <si>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</si>
  <si>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</si>
  <si>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</si>
  <si>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</si>
  <si>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</si>
  <si>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</si>
  <si>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</si>
  <si>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</si>
  <si>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</si>
  <si>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</si>
  <si>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</si>
  <si>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</si>
  <si>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</si>
  <si>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</si>
  <si>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</si>
  <si>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</si>
  <si>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</si>
  <si>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</si>
  <si>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</si>
  <si>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</si>
  <si>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</si>
  <si>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</si>
  <si>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</si>
  <si>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</si>
  <si>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</si>
  <si>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</si>
  <si>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</si>
  <si>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</si>
  <si>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</si>
  <si>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</si>
  <si>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</si>
  <si>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</si>
  <si>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</si>
  <si>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</si>
  <si>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</si>
  <si>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</si>
  <si>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</si>
  <si>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</si>
  <si>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</si>
  <si>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</si>
  <si>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</si>
  <si>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</si>
  <si>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</si>
  <si>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</si>
  <si>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</si>
  <si>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</si>
  <si>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</si>
  <si>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</si>
  <si>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</si>
  <si>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</si>
  <si>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</si>
  <si>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</si>
  <si>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</si>
  <si>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</si>
  <si>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</si>
  <si>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</si>
  <si>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</si>
  <si>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</si>
  <si>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</si>
  <si>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</si>
  <si>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</si>
  <si>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</si>
  <si>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</si>
  <si>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</si>
  <si>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</si>
  <si>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</si>
  <si>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</si>
  <si>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</si>
  <si>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</si>
  <si>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</si>
  <si>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</si>
  <si>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</si>
  <si>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</si>
  <si>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</si>
  <si>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</si>
  <si>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</si>
  <si>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</si>
  <si>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</si>
  <si>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</si>
  <si>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</si>
  <si>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</si>
  <si>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</si>
  <si>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</si>
  <si>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</si>
  <si>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</si>
  <si>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</si>
  <si>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</si>
  <si>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</si>
  <si>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</si>
  <si>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</si>
  <si>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</si>
  <si>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</si>
  <si>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</si>
  <si>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</si>
  <si>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</si>
  <si>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</si>
  <si>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</si>
  <si>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</si>
  <si>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</si>
  <si>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</si>
  <si>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</si>
  <si>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</si>
  <si>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</si>
  <si>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</si>
  <si>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</si>
  <si>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</si>
  <si>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</si>
  <si>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</si>
  <si>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</si>
  <si>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</si>
  <si>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</si>
  <si>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</si>
  <si>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</si>
  <si>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</si>
  <si>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</si>
  <si>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</si>
  <si>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</si>
  <si>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</si>
  <si>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</si>
  <si>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</si>
  <si>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</si>
  <si>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</si>
  <si>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</si>
  <si>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</si>
  <si>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</si>
  <si>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</si>
  <si>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</si>
  <si>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</si>
  <si>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</si>
  <si>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</si>
  <si>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</si>
  <si>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</si>
  <si>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</si>
  <si>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</si>
  <si>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</si>
  <si>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</si>
  <si>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</si>
  <si>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</si>
  <si>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</si>
  <si>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</si>
  <si>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</si>
  <si>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</si>
  <si>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</si>
  <si>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</si>
  <si>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</si>
  <si>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</si>
  <si>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</si>
  <si>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</si>
  <si>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</si>
  <si>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</si>
  <si>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</si>
  <si>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</si>
  <si>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</si>
  <si>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</si>
  <si>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</si>
  <si>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</si>
  <si>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</si>
  <si>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</si>
  <si>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</si>
  <si>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</si>
  <si>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</si>
  <si>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</si>
  <si>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</si>
  <si>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</si>
  <si>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</si>
  <si>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</si>
  <si>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</si>
  <si>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</si>
  <si>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</si>
  <si>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</si>
  <si>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</si>
  <si>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</si>
  <si>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</si>
  <si>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</si>
  <si>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</si>
  <si>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</si>
  <si>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</si>
  <si>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</si>
  <si>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</si>
  <si>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</si>
  <si>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</si>
  <si>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</si>
  <si>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</si>
  <si>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</si>
  <si>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</si>
  <si>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</si>
  <si>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</si>
  <si>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</si>
  <si>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</si>
  <si>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</si>
  <si>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</si>
  <si>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</si>
  <si>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</si>
  <si>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</si>
  <si>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</si>
  <si>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</si>
  <si>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</si>
  <si>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</si>
  <si>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</si>
  <si>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</si>
  <si>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</si>
  <si>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</si>
  <si>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</si>
  <si>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</si>
  <si>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</si>
  <si>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</si>
  <si>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</si>
  <si>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</si>
  <si>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</si>
  <si>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</si>
  <si>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</si>
  <si>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</si>
  <si>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</si>
  <si>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</si>
  <si>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</si>
  <si>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</si>
  <si>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</si>
  <si>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</si>
  <si>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</si>
  <si>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</si>
  <si>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</si>
  <si>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</si>
  <si>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</si>
  <si>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</si>
  <si>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</si>
  <si>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</si>
  <si>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</si>
  <si>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</si>
  <si>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</si>
  <si>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</si>
  <si>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</si>
  <si>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</si>
  <si>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</si>
  <si>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</si>
  <si>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</si>
  <si>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</si>
  <si>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</si>
  <si>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</si>
  <si>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</si>
  <si>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</si>
  <si>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</si>
  <si>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</si>
  <si>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</si>
  <si>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</si>
  <si>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</si>
  <si>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</si>
  <si>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</si>
  <si>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</si>
  <si>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</si>
  <si>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</si>
  <si>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</si>
  <si>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</si>
  <si>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</si>
  <si>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</si>
  <si>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</si>
  <si>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</si>
  <si>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</si>
  <si>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</si>
  <si>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</si>
  <si>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</si>
  <si>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</si>
  <si>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</si>
  <si>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</si>
  <si>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</si>
  <si>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</si>
  <si>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</si>
  <si>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</si>
  <si>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</si>
  <si>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</si>
  <si>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</si>
  <si>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</si>
  <si>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</si>
  <si>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</si>
  <si>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</si>
  <si>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</si>
  <si>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</si>
  <si>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</si>
  <si>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</si>
  <si>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</si>
  <si>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</si>
  <si>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</si>
  <si>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</si>
  <si>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</si>
  <si>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</si>
  <si>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</si>
  <si>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</si>
  <si>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</si>
  <si>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</si>
  <si>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</si>
  <si>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</si>
  <si>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</si>
  <si>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</si>
  <si>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</si>
  <si>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</si>
  <si>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</si>
  <si>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</si>
  <si>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</si>
  <si>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</si>
  <si>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</si>
  <si>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</si>
  <si>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</si>
  <si>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</si>
  <si>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</si>
  <si>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</si>
  <si>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</si>
  <si>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</si>
  <si>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</si>
  <si>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</si>
  <si>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</si>
  <si>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</si>
  <si>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</si>
  <si>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</si>
  <si>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</si>
  <si>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</si>
  <si>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</si>
  <si>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</si>
  <si>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</si>
  <si>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</si>
  <si>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</si>
  <si>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</si>
  <si>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</si>
  <si>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</si>
  <si>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</si>
  <si>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</si>
  <si>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</si>
  <si>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</si>
  <si>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</si>
  <si>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</si>
  <si>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</si>
  <si>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</si>
  <si>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</si>
  <si>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</si>
  <si>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</si>
  <si>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</si>
  <si>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</si>
  <si>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</si>
  <si>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</si>
  <si>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</si>
  <si>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</si>
  <si>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</si>
  <si>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</si>
  <si>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</si>
  <si>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</si>
  <si>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</si>
  <si>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</si>
  <si>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</si>
  <si>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</si>
  <si>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</si>
  <si>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</si>
  <si>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</si>
  <si>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</si>
  <si>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</si>
  <si>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</si>
  <si>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</si>
  <si>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</si>
  <si>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</si>
  <si>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</si>
  <si>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</si>
  <si>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</si>
  <si>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</si>
  <si>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</si>
  <si>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</si>
  <si>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</si>
  <si>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</si>
  <si>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</si>
  <si>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</si>
  <si>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</si>
  <si>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</si>
  <si>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</si>
  <si>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</si>
  <si>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</si>
  <si>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</si>
  <si>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</si>
  <si>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</si>
  <si>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</si>
  <si>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</si>
  <si>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</si>
  <si>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</si>
  <si>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</si>
  <si>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</si>
  <si>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</si>
  <si>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</si>
  <si>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</si>
  <si>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</si>
  <si>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</si>
  <si>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</si>
  <si>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</si>
  <si>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</si>
  <si>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</si>
  <si>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</si>
  <si>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</si>
  <si>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</si>
  <si>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</si>
  <si>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</si>
  <si>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</si>
  <si>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</si>
  <si>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</si>
  <si>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</si>
  <si>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</si>
  <si>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</si>
  <si>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</si>
  <si>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</si>
  <si>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</si>
  <si>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</si>
  <si>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</si>
  <si>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</si>
  <si>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</si>
  <si>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</si>
  <si>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</si>
  <si>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</si>
  <si>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</si>
  <si>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</si>
  <si>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</si>
  <si>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</si>
  <si>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</si>
  <si>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</si>
  <si>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</si>
  <si>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</si>
  <si>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</si>
  <si>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</si>
  <si>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</si>
  <si>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</si>
  <si>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</si>
  <si>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</si>
  <si>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</si>
  <si>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</si>
  <si>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</si>
  <si>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</si>
  <si>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</si>
  <si>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</si>
  <si>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</si>
  <si>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</si>
  <si>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</si>
  <si>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</si>
  <si>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</si>
  <si>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</si>
  <si>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</si>
  <si>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</si>
  <si>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</si>
  <si>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</si>
  <si>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</si>
  <si>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</si>
  <si>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</si>
  <si>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</si>
  <si>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</si>
  <si>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</si>
  <si>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</si>
  <si>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</si>
  <si>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</si>
  <si>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</si>
  <si>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</si>
  <si>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</si>
  <si>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</si>
  <si>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</si>
  <si>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</si>
  <si>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</si>
  <si>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</si>
  <si>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</si>
  <si>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</si>
  <si>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</si>
  <si>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</si>
  <si>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</si>
  <si>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</si>
  <si>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</si>
  <si>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</si>
  <si>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</si>
  <si>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</si>
  <si>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</si>
  <si>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</si>
  <si>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</si>
  <si>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</si>
  <si>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</si>
  <si>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</si>
  <si>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</si>
  <si>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</si>
  <si>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</si>
  <si>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</si>
  <si>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</si>
  <si>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</si>
  <si>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</si>
  <si>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</si>
  <si>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</si>
  <si>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</si>
  <si>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</si>
  <si>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</si>
  <si>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</si>
  <si>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</si>
  <si>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</si>
  <si>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</si>
  <si>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</si>
  <si>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</si>
  <si>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</si>
  <si>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</si>
  <si>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</si>
  <si>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</si>
  <si>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</si>
  <si>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</si>
  <si>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</si>
  <si>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</si>
  <si>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</si>
  <si>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</si>
  <si>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</si>
  <si>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</si>
  <si>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</si>
  <si>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</si>
  <si>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</si>
  <si>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</si>
  <si>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</si>
  <si>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</si>
  <si>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</si>
  <si>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</si>
  <si>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</si>
  <si>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</si>
  <si>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</si>
  <si>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</si>
  <si>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</si>
  <si>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</si>
  <si>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</si>
  <si>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</si>
  <si>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</si>
  <si>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</si>
  <si>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</si>
  <si>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</si>
  <si>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</si>
  <si>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</si>
  <si>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</si>
  <si>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</si>
  <si>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</si>
  <si>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</si>
  <si>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</si>
  <si>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</si>
  <si>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</si>
  <si>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</si>
  <si>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</si>
  <si>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</si>
  <si>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</si>
  <si>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</si>
  <si>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</si>
  <si>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</si>
  <si>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</si>
  <si>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</si>
  <si>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</si>
  <si>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</si>
  <si>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</si>
  <si>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</si>
  <si>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</si>
  <si>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</si>
  <si>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</si>
  <si>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</si>
  <si>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</si>
  <si>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</si>
  <si>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</si>
  <si>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</si>
  <si>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</si>
  <si>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</si>
  <si>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</si>
  <si>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</si>
  <si>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</si>
  <si>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</si>
  <si>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</si>
  <si>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</si>
  <si>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</si>
  <si>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</si>
  <si>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</si>
  <si>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</si>
  <si>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</si>
  <si>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</si>
  <si>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</si>
  <si>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</si>
  <si>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</si>
  <si>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</si>
  <si>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</si>
  <si>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</si>
  <si>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</si>
  <si>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</si>
  <si>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</si>
  <si>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</si>
  <si>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</si>
  <si>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</si>
  <si>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</si>
  <si>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</si>
  <si>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</si>
  <si>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</si>
  <si>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</si>
  <si>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</si>
  <si>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</si>
  <si>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</si>
  <si>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</si>
  <si>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</si>
  <si>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</si>
  <si>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</si>
  <si>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</si>
  <si>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</si>
  <si>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</si>
  <si>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</si>
  <si>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</si>
  <si>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</si>
  <si>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</si>
  <si>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</si>
  <si>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</si>
  <si>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</si>
  <si>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</si>
  <si>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</si>
  <si>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</si>
  <si>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</si>
  <si>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</si>
  <si>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</si>
  <si>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</si>
  <si>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</si>
  <si>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</si>
  <si>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</si>
  <si>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</si>
  <si>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</si>
  <si>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</si>
  <si>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</si>
  <si>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</si>
  <si>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</si>
  <si>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</si>
  <si>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</si>
  <si>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</si>
  <si>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</si>
  <si>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</si>
  <si>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</si>
  <si>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</si>
  <si>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</si>
  <si>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</si>
  <si>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</si>
  <si>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</si>
  <si>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</si>
  <si>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</si>
  <si>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</si>
  <si>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</si>
  <si>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</si>
  <si>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</si>
  <si>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</si>
  <si>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</si>
  <si>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</si>
  <si>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</si>
  <si>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</si>
  <si>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</si>
  <si>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</si>
  <si>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</si>
  <si>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</si>
  <si>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</si>
  <si>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</si>
  <si>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</si>
  <si>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</si>
  <si>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</si>
  <si>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</si>
  <si>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</si>
  <si>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</si>
  <si>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</si>
  <si>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</si>
  <si>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</si>
  <si>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</si>
  <si>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</si>
  <si>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</si>
  <si>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</si>
  <si>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</si>
  <si>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</si>
  <si>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</si>
  <si>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</si>
  <si>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</si>
  <si>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</si>
  <si>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</si>
  <si>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</si>
  <si>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</si>
  <si>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</si>
  <si>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</si>
  <si>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</si>
  <si>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</si>
  <si>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</si>
  <si>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</si>
  <si>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</si>
  <si>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</si>
  <si>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</si>
  <si>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</si>
  <si>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</si>
  <si>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</si>
  <si>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</si>
  <si>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</si>
  <si>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</si>
  <si>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</si>
  <si>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</si>
  <si>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</si>
  <si>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</si>
  <si>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</si>
  <si>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</si>
  <si>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</si>
  <si>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</si>
  <si>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</si>
  <si>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</si>
  <si>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</si>
  <si>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</si>
  <si>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</si>
  <si>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</si>
  <si>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</si>
  <si>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</si>
  <si>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</si>
  <si>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</si>
  <si>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</si>
  <si>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</si>
  <si>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</si>
  <si>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</si>
  <si>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</si>
  <si>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</si>
  <si>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</si>
  <si>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</si>
  <si>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</si>
  <si>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</si>
  <si>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</si>
  <si>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</si>
  <si>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</si>
  <si>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</si>
  <si>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</si>
  <si>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</si>
  <si>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</si>
  <si>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</si>
  <si>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</si>
  <si>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</si>
  <si>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</si>
  <si>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</si>
  <si>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</si>
  <si>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</si>
  <si>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</si>
  <si>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</si>
  <si>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</si>
  <si>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</si>
  <si>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</si>
  <si>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</si>
  <si>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</si>
  <si>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</si>
  <si>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</si>
  <si>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</si>
  <si>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</si>
  <si>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</si>
  <si>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</si>
  <si>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</si>
  <si>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</si>
  <si>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</si>
  <si>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</si>
  <si>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</si>
  <si>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</si>
  <si>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</si>
  <si>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</si>
  <si>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</si>
  <si>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</si>
  <si>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</si>
  <si>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</si>
  <si>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</si>
  <si>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</si>
  <si>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</si>
  <si>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</si>
  <si>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</si>
  <si>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</si>
  <si>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</si>
  <si>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</si>
  <si>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</si>
  <si>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</si>
  <si>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</si>
  <si>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</si>
  <si>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</si>
  <si>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</si>
  <si>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</si>
  <si>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</si>
  <si>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</si>
  <si>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</si>
  <si>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</si>
  <si>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</si>
  <si>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</si>
  <si>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</si>
  <si>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</si>
  <si>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</si>
  <si>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</si>
  <si>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</si>
  <si>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</si>
  <si>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</si>
  <si>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</si>
  <si>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</si>
  <si>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</si>
  <si>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</si>
  <si>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</si>
  <si>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</si>
  <si>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</si>
  <si>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</si>
  <si>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</si>
  <si>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</si>
  <si>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</si>
  <si>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</si>
  <si>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</si>
  <si>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</si>
  <si>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</si>
  <si>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</si>
  <si>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</si>
  <si>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</si>
  <si>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</si>
  <si>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</si>
  <si>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</si>
  <si>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</si>
  <si>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</si>
  <si>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</si>
  <si>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</si>
  <si>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</si>
  <si>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</si>
  <si>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</si>
  <si>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</si>
  <si>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</si>
  <si>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</si>
  <si>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</si>
  <si>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</si>
  <si>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</si>
  <si>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</si>
  <si>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</si>
  <si>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</si>
  <si>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</si>
  <si>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</si>
  <si>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</si>
  <si>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</si>
  <si>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</si>
  <si>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</si>
  <si>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</si>
  <si>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</si>
  <si>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</si>
  <si>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</si>
  <si>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</si>
  <si>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</si>
  <si>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</si>
  <si>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</si>
  <si>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</si>
  <si>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</si>
  <si>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</si>
  <si>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</si>
  <si>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</si>
  <si>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</si>
  <si>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</si>
  <si>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</si>
  <si>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</si>
  <si>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</si>
  <si>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</si>
  <si>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</si>
  <si>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</si>
  <si>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</si>
  <si>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</si>
  <si>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</si>
  <si>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</si>
  <si>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</si>
  <si>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</si>
  <si>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</si>
  <si>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</si>
  <si>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</si>
  <si>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</si>
  <si>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</si>
  <si>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</si>
  <si>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</si>
  <si>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</si>
  <si>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</si>
  <si>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</si>
  <si>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</si>
  <si>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</si>
  <si>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</si>
  <si>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</si>
  <si>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</si>
  <si>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</si>
  <si>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</si>
  <si>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</si>
  <si>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</si>
  <si>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</si>
  <si>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</si>
  <si>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</si>
  <si>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</si>
  <si>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</si>
  <si>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</si>
  <si>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</si>
  <si>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</si>
  <si>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</si>
  <si>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</si>
  <si>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</si>
  <si>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</si>
  <si>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</si>
  <si>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</si>
  <si>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</si>
  <si>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</si>
  <si>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</si>
  <si>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</si>
  <si>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</si>
  <si>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</si>
  <si>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</si>
  <si>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</si>
  <si>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</si>
  <si>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</si>
  <si>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</si>
  <si>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</si>
  <si>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</si>
  <si>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</si>
  <si>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</si>
  <si>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</si>
  <si>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</si>
  <si>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</si>
  <si>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</si>
  <si>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</si>
  <si>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</si>
  <si>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</si>
  <si>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</si>
  <si>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</si>
  <si>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</si>
  <si>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</si>
  <si>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</si>
  <si>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</si>
  <si>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</si>
  <si>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</si>
  <si>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</si>
  <si>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</si>
  <si>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</si>
  <si>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</si>
  <si>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</si>
  <si>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</si>
  <si>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</si>
  <si>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</si>
  <si>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</si>
  <si>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</si>
  <si>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</si>
  <si>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</si>
  <si>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</si>
  <si>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</si>
  <si>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</si>
  <si>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</si>
  <si>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</si>
  <si>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</si>
  <si>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</si>
  <si>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</si>
  <si>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</si>
  <si>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</si>
  <si>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</si>
  <si>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</si>
  <si>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</si>
  <si>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</si>
  <si>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</si>
  <si>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</si>
  <si>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</si>
  <si>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</si>
  <si>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</si>
  <si>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</si>
  <si>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</si>
  <si>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</si>
  <si>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</si>
  <si>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</si>
  <si>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</si>
  <si>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</si>
  <si>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</si>
  <si>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</si>
  <si>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</si>
  <si>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</si>
  <si>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</si>
  <si>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</si>
  <si>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</si>
  <si>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</si>
  <si>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</si>
  <si>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</si>
  <si>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</si>
  <si>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</si>
  <si>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</si>
  <si>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</si>
  <si>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</si>
  <si>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</si>
  <si>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</si>
  <si>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</si>
  <si>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</si>
  <si>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</si>
  <si>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</si>
  <si>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</si>
  <si>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</si>
  <si>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</si>
  <si>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</si>
  <si>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</si>
  <si>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</si>
  <si>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</si>
  <si>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</si>
  <si>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</si>
  <si>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</si>
  <si>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</si>
  <si>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</si>
  <si>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</si>
  <si>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</si>
  <si>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</si>
  <si>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</si>
  <si>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</si>
  <si>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</si>
  <si>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</si>
  <si>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</si>
  <si>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</si>
  <si>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</si>
  <si>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</si>
  <si>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</si>
  <si>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</si>
  <si>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</si>
  <si>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</si>
  <si>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</si>
  <si>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</si>
  <si>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</si>
  <si>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</si>
  <si>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</si>
  <si>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</si>
  <si>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</si>
  <si>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</si>
  <si>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</si>
  <si>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</si>
  <si>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</si>
  <si>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</si>
  <si>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</si>
  <si>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</si>
  <si>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</si>
  <si>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</si>
  <si>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</si>
  <si>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</si>
  <si>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</si>
  <si>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</si>
  <si>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</si>
  <si>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</si>
  <si>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</si>
  <si>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</si>
  <si>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</si>
  <si>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</si>
  <si>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</si>
  <si>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</si>
  <si>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</si>
  <si>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</si>
  <si>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</si>
  <si>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</si>
  <si>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</si>
  <si>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</si>
  <si>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</si>
  <si>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</si>
  <si>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</si>
  <si>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</si>
  <si>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</si>
  <si>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</si>
  <si>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</si>
  <si>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</si>
  <si>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</si>
  <si>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</si>
  <si>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</si>
  <si>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</si>
  <si>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</si>
  <si>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</si>
  <si>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</si>
  <si>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</si>
  <si>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</si>
  <si>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</si>
  <si>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</si>
  <si>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</si>
  <si>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</si>
  <si>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</si>
  <si>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</si>
  <si>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</si>
  <si>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</si>
  <si>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</si>
  <si>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</si>
  <si>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</si>
  <si>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</si>
  <si>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</si>
  <si>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</si>
  <si>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</si>
  <si>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</si>
  <si>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</si>
  <si>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</si>
  <si>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</si>
  <si>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</si>
  <si>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</si>
  <si>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</si>
  <si>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</si>
  <si>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</si>
  <si>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</si>
  <si>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</si>
  <si>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</si>
  <si>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</si>
  <si>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</si>
  <si>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</si>
  <si>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</si>
  <si>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</si>
  <si>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</si>
  <si>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</si>
  <si>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</si>
  <si>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</si>
  <si>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</si>
  <si>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</si>
  <si>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</si>
  <si>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</si>
  <si>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</si>
  <si>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</si>
  <si>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</si>
  <si>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</si>
  <si>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</si>
  <si>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</si>
  <si>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</si>
  <si>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</si>
  <si>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</si>
  <si>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</si>
  <si>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</si>
  <si>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</si>
  <si>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</si>
  <si>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</si>
  <si>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</si>
  <si>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</si>
  <si>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</si>
  <si>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</si>
  <si>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</si>
  <si>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</si>
  <si>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</si>
  <si>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</si>
  <si>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</si>
  <si>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</si>
  <si>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</si>
  <si>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</si>
  <si>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</si>
  <si>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</si>
  <si>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</si>
  <si>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</si>
  <si>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</si>
  <si>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</si>
  <si>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</si>
  <si>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</si>
  <si>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</si>
  <si>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</si>
  <si>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</si>
  <si>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</si>
  <si>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</si>
  <si>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</si>
  <si>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</si>
  <si>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</si>
  <si>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</si>
  <si>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</si>
  <si>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</si>
  <si>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</si>
  <si>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</si>
  <si>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</si>
  <si>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</si>
  <si>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</si>
  <si>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</si>
  <si>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</si>
  <si>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</si>
  <si>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</si>
  <si>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</si>
  <si>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</si>
  <si>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</si>
  <si>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</si>
  <si>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</si>
  <si>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</si>
  <si>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</si>
  <si>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</si>
  <si>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</si>
  <si>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</si>
  <si>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</si>
  <si>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</si>
  <si>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</si>
  <si>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</si>
  <si>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</si>
  <si>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</si>
  <si>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</si>
  <si>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</si>
  <si>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</si>
  <si>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</si>
  <si>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</si>
  <si>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</si>
  <si>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</si>
  <si>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</si>
  <si>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</si>
  <si>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</si>
  <si>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</si>
  <si>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</si>
  <si>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</si>
  <si>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</si>
  <si>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</si>
  <si>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</si>
  <si>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</si>
  <si>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</si>
  <si>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</si>
  <si>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</si>
  <si>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</si>
  <si>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</si>
  <si>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</si>
  <si>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</si>
  <si>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</si>
  <si>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</si>
  <si>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</si>
  <si>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</si>
  <si>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</si>
  <si>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</si>
  <si>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</si>
  <si>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</si>
  <si>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</si>
  <si>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</si>
  <si>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</si>
  <si>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</si>
  <si>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</si>
  <si>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</si>
  <si>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</si>
  <si>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</si>
  <si>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</si>
  <si>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</si>
  <si>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</si>
  <si>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</si>
  <si>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</si>
  <si>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</si>
  <si>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</si>
  <si>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</si>
  <si>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</si>
  <si>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</si>
  <si>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</si>
  <si>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</si>
  <si>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</si>
  <si>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</si>
  <si>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</si>
  <si>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</si>
  <si>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</si>
  <si>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</si>
  <si>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</si>
  <si>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</si>
  <si>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</si>
  <si>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</si>
  <si>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</si>
  <si>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</si>
  <si>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</si>
  <si>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</si>
  <si>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</si>
  <si>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</si>
  <si>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</si>
  <si>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</si>
  <si>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</si>
  <si>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</si>
  <si>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</si>
  <si>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</si>
  <si>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</si>
  <si>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</si>
  <si>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</si>
  <si>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</si>
  <si>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</si>
  <si>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</si>
  <si>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</si>
  <si>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</si>
  <si>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</si>
  <si>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</si>
  <si>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</si>
  <si>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</si>
  <si>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</si>
  <si>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</si>
  <si>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</si>
  <si>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</si>
  <si>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</si>
  <si>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</si>
  <si>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</si>
  <si>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</si>
  <si>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</si>
  <si>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</si>
  <si>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</si>
  <si>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</si>
  <si>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</si>
  <si>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</si>
  <si>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</si>
  <si>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</si>
  <si>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</si>
  <si>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</si>
  <si>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</si>
  <si>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</si>
  <si>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</si>
  <si>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</si>
  <si>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</si>
  <si>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</si>
  <si>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</si>
  <si>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</si>
  <si>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</si>
  <si>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</si>
  <si>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</si>
  <si>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</si>
  <si>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</si>
  <si>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</si>
  <si>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</si>
  <si>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</si>
  <si>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</si>
  <si>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</si>
  <si>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</si>
  <si>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</si>
  <si>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</si>
  <si>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</si>
  <si>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</si>
  <si>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</si>
  <si>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</si>
  <si>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</si>
  <si>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</si>
  <si>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</si>
  <si>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</si>
  <si>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</si>
  <si>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</si>
  <si>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</si>
  <si>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</si>
  <si>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</si>
  <si>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</si>
  <si>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</si>
  <si>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</si>
  <si>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</si>
  <si>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</si>
  <si>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</si>
  <si>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</si>
  <si>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</si>
  <si>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</si>
  <si>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</si>
  <si>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</si>
  <si>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</si>
  <si>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</si>
  <si>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</si>
  <si>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</si>
  <si>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</si>
  <si>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</si>
  <si>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</si>
  <si>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</si>
  <si>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</si>
  <si>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</si>
  <si>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</si>
  <si>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</si>
  <si>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</si>
  <si>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</si>
  <si>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</si>
  <si>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</si>
  <si>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</si>
  <si>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</si>
  <si>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</si>
  <si>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</si>
  <si>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</si>
  <si>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</si>
  <si>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</si>
  <si>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</si>
  <si>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</si>
  <si>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</si>
  <si>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</si>
  <si>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</si>
  <si>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</si>
  <si>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</si>
  <si>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</si>
  <si>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</si>
  <si>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</si>
  <si>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</si>
  <si>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</si>
  <si>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</si>
  <si>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</si>
  <si>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</si>
  <si>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</si>
  <si>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</si>
  <si>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</si>
  <si>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</si>
  <si>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</si>
  <si>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</si>
  <si>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</si>
  <si>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</si>
  <si>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</si>
  <si>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</si>
  <si>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</si>
  <si>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</si>
  <si>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</si>
  <si>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</si>
  <si>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</si>
  <si>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</si>
  <si>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</si>
  <si>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</si>
  <si>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</si>
  <si>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</si>
  <si>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</si>
  <si>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</si>
  <si>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</si>
  <si>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</si>
  <si>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</si>
  <si>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</si>
  <si>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</si>
  <si>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</si>
  <si>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</si>
  <si>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</si>
  <si>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</si>
  <si>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</si>
  <si>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</si>
  <si>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</si>
  <si>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</si>
  <si>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</si>
  <si>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</si>
  <si>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</si>
  <si>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</si>
  <si>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</si>
  <si>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</si>
  <si>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</si>
  <si>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</si>
  <si>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</si>
  <si>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</si>
  <si>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</si>
  <si>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</si>
  <si>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</si>
  <si>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</si>
  <si>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</si>
  <si>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</si>
  <si>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</si>
  <si>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</si>
  <si>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</si>
  <si>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</si>
  <si>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</si>
  <si>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</si>
  <si>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</si>
  <si>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</si>
  <si>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</si>
  <si>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</si>
  <si>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</si>
  <si>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</si>
  <si>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</si>
  <si>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</si>
  <si>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</si>
  <si>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</si>
  <si>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</si>
  <si>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</si>
  <si>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</si>
  <si>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</si>
  <si>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</si>
  <si>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</si>
  <si>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</si>
  <si>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</si>
  <si>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</si>
  <si>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</si>
  <si>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</si>
  <si>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</si>
  <si>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</si>
  <si>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</si>
  <si>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</si>
  <si>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</si>
  <si>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</si>
  <si>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</si>
  <si>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</si>
  <si>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</si>
  <si>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</si>
  <si>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</si>
  <si>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</si>
  <si>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</si>
  <si>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</si>
  <si>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</si>
  <si>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</si>
  <si>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</si>
  <si>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</si>
  <si>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</si>
  <si>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</si>
  <si>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</si>
  <si>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</si>
  <si>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</si>
  <si>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</si>
  <si>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</si>
  <si>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</si>
  <si>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</si>
  <si>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</si>
  <si>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</si>
  <si>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</si>
  <si>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</si>
  <si>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</si>
  <si>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</si>
  <si>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</si>
  <si>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</si>
  <si>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</si>
  <si>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</si>
  <si>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</si>
  <si>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</si>
  <si>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</si>
  <si>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</si>
  <si>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</si>
  <si>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</si>
  <si>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</si>
  <si>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</si>
  <si>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</si>
  <si>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</si>
  <si>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</si>
  <si>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</si>
  <si>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</si>
  <si>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</si>
  <si>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</si>
  <si>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</si>
  <si>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</si>
  <si>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</si>
  <si>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</si>
  <si>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</si>
  <si>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</si>
  <si>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</si>
  <si>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</si>
  <si>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</si>
  <si>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</si>
  <si>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</si>
  <si>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</si>
  <si>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</si>
  <si>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</si>
  <si>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</si>
  <si>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</si>
  <si>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</si>
  <si>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</si>
  <si>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</si>
  <si>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</si>
  <si>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</si>
  <si>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</si>
  <si>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</si>
  <si>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</si>
  <si>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</si>
  <si>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</si>
  <si>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</si>
  <si>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</si>
  <si>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</si>
  <si>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</si>
  <si>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</si>
  <si>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</si>
  <si>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</si>
  <si>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</si>
  <si>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</si>
  <si>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</si>
  <si>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</si>
  <si>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</si>
  <si>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</si>
  <si>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</si>
  <si>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</si>
  <si>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</si>
  <si>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</si>
  <si>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</si>
  <si>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</si>
  <si>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</si>
  <si>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</si>
  <si>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</si>
  <si>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</si>
  <si>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</si>
  <si>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</si>
  <si>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</si>
  <si>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</si>
  <si>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</si>
  <si>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</si>
  <si>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</si>
  <si>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</si>
  <si>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</si>
  <si>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</si>
  <si>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</si>
  <si>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</si>
  <si>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</si>
  <si>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</si>
  <si>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</si>
  <si>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</si>
  <si>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</si>
  <si>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</si>
  <si>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</si>
  <si>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</si>
  <si>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</si>
  <si>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</si>
  <si>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</si>
  <si>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</si>
  <si>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</si>
  <si>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</si>
  <si>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</si>
  <si>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</si>
  <si>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</si>
  <si>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</si>
  <si>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</si>
  <si>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</si>
  <si>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</si>
  <si>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</si>
  <si>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</si>
  <si>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</si>
  <si>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</si>
  <si>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</si>
  <si>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</si>
  <si>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</si>
  <si>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</si>
  <si>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</si>
  <si>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</si>
  <si>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</si>
  <si>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</si>
  <si>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</si>
  <si>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</si>
  <si>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</si>
  <si>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</si>
  <si>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</si>
  <si>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</si>
  <si>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</si>
  <si>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</si>
  <si>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</si>
  <si>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</si>
  <si>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</si>
  <si>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</si>
  <si>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</si>
  <si>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</si>
  <si>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</si>
  <si>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</si>
  <si>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</si>
  <si>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</si>
  <si>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</si>
  <si>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</si>
  <si>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</si>
  <si>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</si>
  <si>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</si>
  <si>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</si>
  <si>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</si>
  <si>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</si>
  <si>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</si>
  <si>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</si>
  <si>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</si>
  <si>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</si>
  <si>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</si>
  <si>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</si>
  <si>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</si>
  <si>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</si>
  <si>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</si>
  <si>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</si>
  <si>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</si>
  <si>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</si>
  <si>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</si>
  <si>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</si>
  <si>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</si>
  <si>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</si>
  <si>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</si>
  <si>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</si>
  <si>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</si>
  <si>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</si>
  <si>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</si>
  <si>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</si>
  <si>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</si>
  <si>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</si>
  <si>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</si>
  <si>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</si>
  <si>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</si>
  <si>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</si>
  <si>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</si>
  <si>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</si>
  <si>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</si>
  <si>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</si>
  <si>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</si>
  <si>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</si>
  <si>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</si>
  <si>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</si>
  <si>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</si>
  <si>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</si>
  <si>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</si>
  <si>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</si>
  <si>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</si>
  <si>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</si>
  <si>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</si>
  <si>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</si>
  <si>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</si>
  <si>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</si>
  <si>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</si>
  <si>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</si>
  <si>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</si>
  <si>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</si>
  <si>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</si>
  <si>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</si>
  <si>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</si>
  <si>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</si>
  <si>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</si>
  <si>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</si>
  <si>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</si>
  <si>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</si>
  <si>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</si>
  <si>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</si>
  <si>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</si>
  <si>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</si>
  <si>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</si>
  <si>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</si>
  <si>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</si>
  <si>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</si>
  <si>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</si>
  <si>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</si>
  <si>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</si>
  <si>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</si>
  <si>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</si>
  <si>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</si>
  <si>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</si>
  <si>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</si>
  <si>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</si>
  <si>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</si>
  <si>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</si>
  <si>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</si>
  <si>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</si>
  <si>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</si>
  <si>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</si>
  <si>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</si>
  <si>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</si>
  <si>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</si>
  <si>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</si>
  <si>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</si>
  <si>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</si>
  <si>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</si>
  <si>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</si>
  <si>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</si>
  <si>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</si>
  <si>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</si>
  <si>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</si>
  <si>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</si>
  <si>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</si>
  <si>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</si>
  <si>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</si>
  <si>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</si>
  <si>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</si>
  <si>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</si>
  <si>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</si>
  <si>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</si>
  <si>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</si>
  <si>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</si>
  <si>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</si>
  <si>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</si>
  <si>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</si>
  <si>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</si>
  <si>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</si>
  <si>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</si>
  <si>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</si>
  <si>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</si>
  <si>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</si>
  <si>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</si>
  <si>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</si>
  <si>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</si>
  <si>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</si>
  <si>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</si>
  <si>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</si>
  <si>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</si>
  <si>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</si>
  <si>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</si>
  <si>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</si>
  <si>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</si>
  <si>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</si>
  <si>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</si>
  <si>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</si>
  <si>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</si>
  <si>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</si>
  <si>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</si>
  <si>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</si>
  <si>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</si>
  <si>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</si>
  <si>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</si>
  <si>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</si>
  <si>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</si>
  <si>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</si>
  <si>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</si>
  <si>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</si>
  <si>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</si>
  <si>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</si>
  <si>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</si>
  <si>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</si>
  <si>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</si>
  <si>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</si>
  <si>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</si>
  <si>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</si>
  <si>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</si>
  <si>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</si>
  <si>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</si>
  <si>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</si>
  <si>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</si>
  <si>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</si>
  <si>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</si>
  <si>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</si>
  <si>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</si>
  <si>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</si>
  <si>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</si>
  <si>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</si>
  <si>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</si>
  <si>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</si>
  <si>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</si>
  <si>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</si>
  <si>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</si>
  <si>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</si>
  <si>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</si>
  <si>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</si>
  <si>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</si>
  <si>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</si>
  <si>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</si>
  <si>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</si>
  <si>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</si>
  <si>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</si>
  <si>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</si>
  <si>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</si>
  <si>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</si>
  <si>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</si>
  <si>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</si>
  <si>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</si>
  <si>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</si>
  <si>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</si>
  <si>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</si>
  <si>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</si>
  <si>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</si>
  <si>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</si>
  <si>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</si>
  <si>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</si>
  <si>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</si>
  <si>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</si>
  <si>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</si>
  <si>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</si>
  <si>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</si>
  <si>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</si>
  <si>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</si>
  <si>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</si>
  <si>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</si>
  <si>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</si>
  <si>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</si>
  <si>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</si>
  <si>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</si>
  <si>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</si>
  <si>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</si>
  <si>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</si>
  <si>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</si>
  <si>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</si>
  <si>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</si>
  <si>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</si>
  <si>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</si>
  <si>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</si>
  <si>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</si>
  <si>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</si>
  <si>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</si>
  <si>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</si>
  <si>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</si>
  <si>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</si>
  <si>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</si>
  <si>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</si>
  <si>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</si>
  <si>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</si>
  <si>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</si>
  <si>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</si>
  <si>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</si>
  <si>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</si>
  <si>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</si>
  <si>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</si>
  <si>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</si>
  <si>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</si>
  <si>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</si>
  <si>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</si>
  <si>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</si>
  <si>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</si>
  <si>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</si>
  <si>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</si>
  <si>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</si>
  <si>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</si>
  <si>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</si>
  <si>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</si>
  <si>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</si>
  <si>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</si>
  <si>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</si>
  <si>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</si>
  <si>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</si>
  <si>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</si>
  <si>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</si>
  <si>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</si>
  <si>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</si>
  <si>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</si>
  <si>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</si>
  <si>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</si>
  <si>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</si>
  <si>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</si>
  <si>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</si>
  <si>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</si>
  <si>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</si>
  <si>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</si>
  <si>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</si>
  <si>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</si>
  <si>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</si>
  <si>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</si>
  <si>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</si>
  <si>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</si>
  <si>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</si>
  <si>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</si>
  <si>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</si>
  <si>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</si>
  <si>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</si>
  <si>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</si>
  <si>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</si>
  <si>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</si>
  <si>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</si>
  <si>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</si>
  <si>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</si>
  <si>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</si>
  <si>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</si>
  <si>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</si>
  <si>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</si>
  <si>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</si>
  <si>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</si>
  <si>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</si>
  <si>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</si>
  <si>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</si>
  <si>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</si>
  <si>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</si>
  <si>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</si>
  <si>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</si>
  <si>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</si>
  <si>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</si>
  <si>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</si>
  <si>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</si>
  <si>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</si>
  <si>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</si>
  <si>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</si>
  <si>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</si>
  <si>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</si>
  <si>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</si>
  <si>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</si>
  <si>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</si>
  <si>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</si>
  <si>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</si>
  <si>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</si>
  <si>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</si>
  <si>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</si>
  <si>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</si>
  <si>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</si>
  <si>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</si>
  <si>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</si>
  <si>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</si>
  <si>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</si>
  <si>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</si>
  <si>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</si>
  <si>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</si>
  <si>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</si>
  <si>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</si>
  <si>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</si>
  <si>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</si>
  <si>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</si>
  <si>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</si>
  <si>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</si>
  <si>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</si>
  <si>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</si>
  <si>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</si>
  <si>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</si>
  <si>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</si>
  <si>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</si>
  <si>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</si>
  <si>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</si>
  <si>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</si>
  <si>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</si>
  <si>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</si>
  <si>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</si>
  <si>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</si>
  <si>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</si>
  <si>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</si>
  <si>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</si>
  <si>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</si>
  <si>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</si>
  <si>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</si>
  <si>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</si>
  <si>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</si>
  <si>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</si>
  <si>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</si>
  <si>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</si>
  <si>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</si>
  <si>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</si>
  <si>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</si>
  <si>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</si>
  <si>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</si>
  <si>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</si>
  <si>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</si>
  <si>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</si>
  <si>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</si>
  <si>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</si>
  <si>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</si>
  <si>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</si>
  <si>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</si>
  <si>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</si>
  <si>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</si>
  <si>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</si>
  <si>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</si>
  <si>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</si>
  <si>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</si>
  <si>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</si>
  <si>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</si>
  <si>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</si>
  <si>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</si>
  <si>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</si>
  <si>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</si>
  <si>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</si>
  <si>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</si>
  <si>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</si>
  <si>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</si>
  <si>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</si>
  <si>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</si>
  <si>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</si>
  <si>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</si>
  <si>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</si>
  <si>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</si>
  <si>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</si>
  <si>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</si>
  <si>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</si>
  <si>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</si>
  <si>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</si>
  <si>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</si>
  <si>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</si>
  <si>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</si>
  <si>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</si>
  <si>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</si>
  <si>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</si>
  <si>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</si>
  <si>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</si>
  <si>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</si>
  <si>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</si>
  <si>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</si>
  <si>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</si>
  <si>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</si>
  <si>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</si>
  <si>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</si>
  <si>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</si>
  <si>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</si>
  <si>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</si>
  <si>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</si>
  <si>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</si>
  <si>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</si>
  <si>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</si>
  <si>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</si>
  <si>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</si>
  <si>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</si>
  <si>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</si>
  <si>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</si>
  <si>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</si>
  <si>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</si>
  <si>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</si>
  <si>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</si>
  <si>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</si>
  <si>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</si>
  <si>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</si>
  <si>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</si>
  <si>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</si>
  <si>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</si>
  <si>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</si>
  <si>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</si>
  <si>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</si>
  <si>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</si>
  <si>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</si>
  <si>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</si>
  <si>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</si>
  <si>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</si>
  <si>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</si>
  <si>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</si>
  <si>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</si>
  <si>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</si>
  <si>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</si>
  <si>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</si>
  <si>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</si>
  <si>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</si>
  <si>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</si>
  <si>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</si>
  <si>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</si>
  <si>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</si>
  <si>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</si>
  <si>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</si>
  <si>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</si>
  <si>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</si>
  <si>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</si>
  <si>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</si>
  <si>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</si>
  <si>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</si>
  <si>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</si>
  <si>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</si>
  <si>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</si>
  <si>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</si>
  <si>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</si>
  <si>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</si>
  <si>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</si>
  <si>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</si>
  <si>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</si>
  <si>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</si>
  <si>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</si>
  <si>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</si>
  <si>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</si>
  <si>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</si>
  <si>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</si>
  <si>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</si>
  <si>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</si>
  <si>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</si>
  <si>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</si>
  <si>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</si>
  <si>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</si>
  <si>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</si>
  <si>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</si>
  <si>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</si>
  <si>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</si>
  <si>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</si>
  <si>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</si>
  <si>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</si>
  <si>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</si>
  <si>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</si>
  <si>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</si>
  <si>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</si>
  <si>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</si>
  <si>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</si>
  <si>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</si>
  <si>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</si>
  <si>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</si>
  <si>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</si>
  <si>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</si>
  <si>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</si>
  <si>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</si>
  <si>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</si>
  <si>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</si>
  <si>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</si>
  <si>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</si>
  <si>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</si>
  <si>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</si>
  <si>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</si>
  <si>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</si>
  <si>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</si>
  <si>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</si>
  <si>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</si>
  <si>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</si>
  <si>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</si>
  <si>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</si>
  <si>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</si>
  <si>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</si>
  <si>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</si>
  <si>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</si>
  <si>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</si>
  <si>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</si>
  <si>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</si>
  <si>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</si>
  <si>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</si>
  <si>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</si>
  <si>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</si>
  <si>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</si>
  <si>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</si>
  <si>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</si>
  <si>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</si>
  <si>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</si>
  <si>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</si>
  <si>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</si>
  <si>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</si>
  <si>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</si>
  <si>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</si>
  <si>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</si>
  <si>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</si>
  <si>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</si>
  <si>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</si>
  <si>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</si>
  <si>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</si>
  <si>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</si>
  <si>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</si>
  <si>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</si>
  <si>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</si>
  <si>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</si>
  <si>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</si>
  <si>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</si>
  <si>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</si>
  <si>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</si>
  <si>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</si>
  <si>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</si>
  <si>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</si>
  <si>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</si>
  <si>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</si>
  <si>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</si>
  <si>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</si>
  <si>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</si>
  <si>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</si>
  <si>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</si>
  <si>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</si>
  <si>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</si>
  <si>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</si>
  <si>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</si>
  <si>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</si>
  <si>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</si>
  <si>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</si>
  <si>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</si>
  <si>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</si>
  <si>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</si>
  <si>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</si>
  <si>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</si>
  <si>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</si>
  <si>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</si>
  <si>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</si>
  <si>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</si>
  <si>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</si>
  <si>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</si>
  <si>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</si>
  <si>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</si>
  <si>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</si>
  <si>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</si>
  <si>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</si>
  <si>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</si>
  <si>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</si>
  <si>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</si>
  <si>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</si>
  <si>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</si>
  <si>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</si>
  <si>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</si>
  <si>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</si>
  <si>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</si>
  <si>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</si>
  <si>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</si>
  <si>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</si>
  <si>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</si>
  <si>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</si>
  <si>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</si>
  <si>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</si>
  <si>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</si>
  <si>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</si>
  <si>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</si>
  <si>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</si>
  <si>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</si>
  <si>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</si>
  <si>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</si>
  <si>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</si>
  <si>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</si>
  <si>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</si>
  <si>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</si>
  <si>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</si>
  <si>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</si>
  <si>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</si>
  <si>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</si>
  <si>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</si>
  <si>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</si>
  <si>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</si>
  <si>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</si>
  <si>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</si>
  <si>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</si>
  <si>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</si>
  <si>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</si>
  <si>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</si>
  <si>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</si>
  <si>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</si>
  <si>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</si>
  <si>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</si>
  <si>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</si>
  <si>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</si>
  <si>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</si>
  <si>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</si>
  <si>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</si>
  <si>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</si>
  <si>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</si>
  <si>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</si>
  <si>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</si>
  <si>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</si>
  <si>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</si>
  <si>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</si>
  <si>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</si>
  <si>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</si>
  <si>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</si>
  <si>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</si>
  <si>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</si>
  <si>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</si>
  <si>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</si>
  <si>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</si>
  <si>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</si>
  <si>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</si>
  <si>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</si>
  <si>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</si>
  <si>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</si>
  <si>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</si>
  <si>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</si>
  <si>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</si>
  <si>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</si>
  <si>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</si>
  <si>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</si>
  <si>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</si>
  <si>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</si>
  <si>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</si>
  <si>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</si>
  <si>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</si>
  <si>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</si>
  <si>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</si>
  <si>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</si>
  <si>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</si>
  <si>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</si>
  <si>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</si>
  <si>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</si>
  <si>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</si>
  <si>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</si>
  <si>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</si>
  <si>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</si>
  <si>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</si>
  <si>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</si>
  <si>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</si>
  <si>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</si>
  <si>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</si>
  <si>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</si>
  <si>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</si>
  <si>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</si>
  <si>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</si>
  <si>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</si>
  <si>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</si>
  <si>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</si>
  <si>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</si>
  <si>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</si>
  <si>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</si>
  <si>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</si>
  <si>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</si>
  <si>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</si>
  <si>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</si>
  <si>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</si>
  <si>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</si>
  <si>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</si>
  <si>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</si>
  <si>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</si>
  <si>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</si>
  <si>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</si>
  <si>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</si>
  <si>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</si>
  <si>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</si>
  <si>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</si>
  <si>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</si>
  <si>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</si>
  <si>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</si>
  <si>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</si>
  <si>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</si>
  <si>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</si>
  <si>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</si>
  <si>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</si>
  <si>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</si>
  <si>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</si>
  <si>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</si>
  <si>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</si>
  <si>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</si>
  <si>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</si>
  <si>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</si>
  <si>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</si>
  <si>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</si>
  <si>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</si>
  <si>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</si>
  <si>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</si>
  <si>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</si>
  <si>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</si>
  <si>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</si>
  <si>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</si>
  <si>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</si>
  <si>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</si>
  <si>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</si>
  <si>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</si>
  <si>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</si>
  <si>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</si>
  <si>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</si>
  <si>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</si>
  <si>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</si>
  <si>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</si>
  <si>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</si>
  <si>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</si>
  <si>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</si>
  <si>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</si>
  <si>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</si>
  <si>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</si>
  <si>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</si>
  <si>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</si>
  <si>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</si>
  <si>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</si>
  <si>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</si>
  <si>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</si>
  <si>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</si>
  <si>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</si>
  <si>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</si>
  <si>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</si>
  <si>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</si>
  <si>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</si>
  <si>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</si>
  <si>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</si>
  <si>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</si>
  <si>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</si>
  <si>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</si>
  <si>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</si>
  <si>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</si>
  <si>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</si>
  <si>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</si>
  <si>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</si>
  <si>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</si>
  <si>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</si>
  <si>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</si>
  <si>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</si>
  <si>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</si>
  <si>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</si>
  <si>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</si>
  <si>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</si>
  <si>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</si>
  <si>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</si>
  <si>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</si>
  <si>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</si>
  <si>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</si>
  <si>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</si>
  <si>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</si>
  <si>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</si>
  <si>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</si>
  <si>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</si>
  <si>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</si>
  <si>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</si>
  <si>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</si>
  <si>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</si>
  <si>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</si>
  <si>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</si>
  <si>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</si>
  <si>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</si>
  <si>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</si>
  <si>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</si>
  <si>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</si>
  <si>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</si>
  <si>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</si>
  <si>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</si>
  <si>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</si>
  <si>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</si>
  <si>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</si>
  <si>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</si>
  <si>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</si>
  <si>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</si>
  <si>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</si>
  <si>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</si>
  <si>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</si>
  <si>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</si>
  <si>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</si>
  <si>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</si>
  <si>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</si>
  <si>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</si>
  <si>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</si>
  <si>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</si>
  <si>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</si>
  <si>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</si>
  <si>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</si>
  <si>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</si>
  <si>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</si>
  <si>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</si>
  <si>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</si>
  <si>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</si>
  <si>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</si>
  <si>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</si>
  <si>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</si>
  <si>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</si>
  <si>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</si>
  <si>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</si>
  <si>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</si>
  <si>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</si>
  <si>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</si>
  <si>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</si>
  <si>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</si>
  <si>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</si>
  <si>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</si>
  <si>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</si>
  <si>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</si>
  <si>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</si>
  <si>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</si>
  <si>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</si>
  <si>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</si>
  <si>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</si>
  <si>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</si>
  <si>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</si>
  <si>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</si>
  <si>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</si>
  <si>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</si>
  <si>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</si>
  <si>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</si>
  <si>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</si>
  <si>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</si>
  <si>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</si>
  <si>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</si>
  <si>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</si>
  <si>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</si>
  <si>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</si>
  <si>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</si>
  <si>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</si>
  <si>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</si>
  <si>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</si>
  <si>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</si>
  <si>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</si>
  <si>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</si>
  <si>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</si>
  <si>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</si>
  <si>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</si>
  <si>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</si>
  <si>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</si>
  <si>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</si>
  <si>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</si>
  <si>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</si>
  <si>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</si>
  <si>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</si>
  <si>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</si>
  <si>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</si>
  <si>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</si>
  <si>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</si>
  <si>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</si>
  <si>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</si>
  <si>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</si>
  <si>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</si>
  <si>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</si>
  <si>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</si>
  <si>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</si>
  <si>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</si>
  <si>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</si>
  <si>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</si>
  <si>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</si>
  <si>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</si>
  <si>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</si>
  <si>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</si>
  <si>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</si>
  <si>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</si>
  <si>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</si>
  <si>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</si>
  <si>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</si>
  <si>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</si>
  <si>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</si>
  <si>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</si>
  <si>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</si>
  <si>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</si>
  <si>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</si>
  <si>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</si>
  <si>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</si>
  <si>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</si>
  <si>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</si>
  <si>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</si>
  <si>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</si>
  <si>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</si>
  <si>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</si>
  <si>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</si>
  <si>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</si>
  <si>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</si>
  <si>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</si>
  <si>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</si>
  <si>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</si>
  <si>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</si>
  <si>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</si>
  <si>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</si>
  <si>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</si>
  <si>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</si>
  <si>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</si>
  <si>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</si>
  <si>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</si>
  <si>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</si>
  <si>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</si>
  <si>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</si>
  <si>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</si>
  <si>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</si>
  <si>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</si>
  <si>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</si>
  <si>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</si>
  <si>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</si>
  <si>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</si>
  <si>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</si>
  <si>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</si>
  <si>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</si>
  <si>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</si>
  <si>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</si>
  <si>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</si>
  <si>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</si>
  <si>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</si>
  <si>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</si>
  <si>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</si>
  <si>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</si>
  <si>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</si>
  <si>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</si>
  <si>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</si>
  <si>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</si>
  <si>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</si>
  <si>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</si>
  <si>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</si>
  <si>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</si>
  <si>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</si>
  <si>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</si>
  <si>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</si>
  <si>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</si>
  <si>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</si>
  <si>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</si>
  <si>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</si>
  <si>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</si>
  <si>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</si>
  <si>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</si>
  <si>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</si>
  <si>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</si>
  <si>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</si>
  <si>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</si>
  <si>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</si>
  <si>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</si>
  <si>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</si>
  <si>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</si>
  <si>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</si>
  <si>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</si>
  <si>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</si>
  <si>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</si>
  <si>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</si>
  <si>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</si>
  <si>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</si>
  <si>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</si>
  <si>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</si>
  <si>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</si>
  <si>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</si>
  <si>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</si>
  <si>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</si>
  <si>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</si>
  <si>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</si>
  <si>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</si>
  <si>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</si>
  <si>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</si>
  <si>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</si>
  <si>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</si>
  <si>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</si>
  <si>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</si>
  <si>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</si>
  <si>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</si>
  <si>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</si>
  <si>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</si>
  <si>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</si>
  <si>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</si>
  <si>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</si>
  <si>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</si>
  <si>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</si>
  <si>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</si>
  <si>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</si>
  <si>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</si>
  <si>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</si>
  <si>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</si>
  <si>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</si>
  <si>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</si>
  <si>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</si>
  <si>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</si>
  <si>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</si>
  <si>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</si>
  <si>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</si>
  <si>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</si>
  <si>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</si>
  <si>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</si>
  <si>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</si>
  <si>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</si>
  <si>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</si>
  <si>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</si>
  <si>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</si>
  <si>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</si>
  <si>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</si>
  <si>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</si>
  <si>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</si>
  <si>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</si>
  <si>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</si>
  <si>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</si>
  <si>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</si>
  <si>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</si>
  <si>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</si>
  <si>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</si>
  <si>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</si>
  <si>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</si>
  <si>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</si>
  <si>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</si>
  <si>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</si>
  <si>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</si>
  <si>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</si>
  <si>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</si>
  <si>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</si>
  <si>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</si>
  <si>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</si>
  <si>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</si>
  <si>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</si>
  <si>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</si>
  <si>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</si>
  <si>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</si>
  <si>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</si>
  <si>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</si>
  <si>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</si>
  <si>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</si>
  <si>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</si>
  <si>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</si>
  <si>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</si>
  <si>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</si>
  <si>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</si>
  <si>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</si>
  <si>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</si>
  <si>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</si>
  <si>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</si>
  <si>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</si>
  <si>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</si>
  <si>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</si>
  <si>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</si>
  <si>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</si>
  <si>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</si>
  <si>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</si>
  <si>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</si>
  <si>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</si>
  <si>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</si>
  <si>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</si>
  <si>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</si>
  <si>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</si>
  <si>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</si>
  <si>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</si>
  <si>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</si>
  <si>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</si>
  <si>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</si>
  <si>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</si>
  <si>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</si>
  <si>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</si>
  <si>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</si>
  <si>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</si>
  <si>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</si>
  <si>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</si>
  <si>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</si>
  <si>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</si>
  <si>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</si>
  <si>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</si>
  <si>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</si>
  <si>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</si>
  <si>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</si>
  <si>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</si>
  <si>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</si>
  <si>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</si>
  <si>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</si>
  <si>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</si>
  <si>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</si>
  <si>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</si>
  <si>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</si>
  <si>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</si>
  <si>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</si>
  <si>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</si>
  <si>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</si>
  <si>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</si>
  <si>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</si>
  <si>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</si>
  <si>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</si>
  <si>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</si>
  <si>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</si>
  <si>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</si>
  <si>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</si>
  <si>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</si>
  <si>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</si>
  <si>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</si>
  <si>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</si>
  <si>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</si>
  <si>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</si>
  <si>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</si>
  <si>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</si>
  <si>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</si>
  <si>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</si>
  <si>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</si>
  <si>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</si>
  <si>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</si>
  <si>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</si>
  <si>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</si>
  <si>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</si>
  <si>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</si>
  <si>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</si>
  <si>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</si>
  <si>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</si>
  <si>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</si>
  <si>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</si>
  <si>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</si>
  <si>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</si>
  <si>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</si>
  <si>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</si>
  <si>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</si>
  <si>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</si>
  <si>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</si>
  <si>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</si>
  <si>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</si>
  <si>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</si>
  <si>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</si>
  <si>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</si>
  <si>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</si>
  <si>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</si>
  <si>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</si>
  <si>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</si>
  <si>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</si>
  <si>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</si>
  <si>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</si>
  <si>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</si>
  <si>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</si>
  <si>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</si>
  <si>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</si>
  <si>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</si>
  <si>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</si>
  <si>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</si>
  <si>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</si>
  <si>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</si>
  <si>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</si>
  <si>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</si>
  <si>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</si>
  <si>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</si>
  <si>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</si>
  <si>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</si>
  <si>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</si>
  <si>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</si>
  <si>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</si>
  <si>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</si>
  <si>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</si>
  <si>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</si>
  <si>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</si>
  <si>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</si>
  <si>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</si>
  <si>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</si>
  <si>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</si>
  <si>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</si>
  <si>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</si>
  <si>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</si>
  <si>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</si>
  <si>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</si>
  <si>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</si>
  <si>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</si>
  <si>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</si>
  <si>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</si>
  <si>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</si>
  <si>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</si>
  <si>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</si>
  <si>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</si>
  <si>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</si>
  <si>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</si>
  <si>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</si>
  <si>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</si>
  <si>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</si>
  <si>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</si>
  <si>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</si>
  <si>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</si>
  <si>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</si>
  <si>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</si>
  <si>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</si>
  <si>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</si>
  <si>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</si>
  <si>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</si>
  <si>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</si>
  <si>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</si>
  <si>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</si>
  <si>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</si>
  <si>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</si>
  <si>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</si>
  <si>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</si>
  <si>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</si>
  <si>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</si>
  <si>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</si>
  <si>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</si>
  <si>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</si>
  <si>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</si>
  <si>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</si>
  <si>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</si>
  <si>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</si>
  <si>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</si>
  <si>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</si>
  <si>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</si>
  <si>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</si>
  <si>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</si>
  <si>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</si>
  <si>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</si>
  <si>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</si>
  <si>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</si>
  <si>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</si>
  <si>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</si>
  <si>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</si>
  <si>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</si>
  <si>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</si>
  <si>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</si>
  <si>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</si>
  <si>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</si>
  <si>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</si>
  <si>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</si>
  <si>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</si>
  <si>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</si>
  <si>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</si>
  <si>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</si>
  <si>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</si>
  <si>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</si>
  <si>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</si>
  <si>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</si>
  <si>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</si>
  <si>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</si>
  <si>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</si>
  <si>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</si>
  <si>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</si>
  <si>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</si>
  <si>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</si>
  <si>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</si>
  <si>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</si>
  <si>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</si>
  <si>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</si>
  <si>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</si>
  <si>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</si>
  <si>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</si>
  <si>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</si>
  <si>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</si>
  <si>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</si>
  <si>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</si>
  <si>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</si>
  <si>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</si>
  <si>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</si>
  <si>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</si>
  <si>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</si>
  <si>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</si>
  <si>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</si>
  <si>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</si>
  <si>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</si>
  <si>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</si>
  <si>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</si>
  <si>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</si>
  <si>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</si>
  <si>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</si>
  <si>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</si>
  <si>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</si>
  <si>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</si>
  <si>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</si>
  <si>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</si>
  <si>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</si>
  <si>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</si>
  <si>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</si>
  <si>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</si>
  <si>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</si>
  <si>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</si>
  <si>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</si>
  <si>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</si>
  <si>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</si>
  <si>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</si>
  <si>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</si>
  <si>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</si>
  <si>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</si>
  <si>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</si>
  <si>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</si>
  <si>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</si>
  <si>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</si>
  <si>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</si>
  <si>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</si>
  <si>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</si>
  <si>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</si>
  <si>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</si>
  <si>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</si>
  <si>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</si>
  <si>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</si>
  <si>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</si>
  <si>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</si>
  <si>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</si>
  <si>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</si>
  <si>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</si>
  <si>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</si>
  <si>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</si>
  <si>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</si>
  <si>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</si>
  <si>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</si>
  <si>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</si>
  <si>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</si>
  <si>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</si>
  <si>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</si>
  <si>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</si>
  <si>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</si>
  <si>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</si>
  <si>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</si>
  <si>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</si>
  <si>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</si>
  <si>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</si>
  <si>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</si>
  <si>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</si>
  <si>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</si>
  <si>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</si>
  <si>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</si>
  <si>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</si>
  <si>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</si>
  <si>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</si>
  <si>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</si>
  <si>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</si>
  <si>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</si>
  <si>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</si>
  <si>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</si>
  <si>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</si>
  <si>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</si>
  <si>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</si>
  <si>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</si>
  <si>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</si>
  <si>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</si>
  <si>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</si>
  <si>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</si>
  <si>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</si>
  <si>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</si>
  <si>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</si>
  <si>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</si>
  <si>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</si>
  <si>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</si>
  <si>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</si>
  <si>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</si>
  <si>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</si>
  <si>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</si>
  <si>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</si>
  <si>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</si>
  <si>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</si>
  <si>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</si>
  <si>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</si>
  <si>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</si>
  <si>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</si>
  <si>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</si>
  <si>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</si>
  <si>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</si>
  <si>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</si>
  <si>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</si>
  <si>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</si>
  <si>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</si>
  <si>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</si>
  <si>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</si>
  <si>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</si>
  <si>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</si>
  <si>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</si>
  <si>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</si>
  <si>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</si>
  <si>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</si>
  <si>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</si>
  <si>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</si>
  <si>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</si>
  <si>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</si>
  <si>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</si>
  <si>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</si>
  <si>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</si>
  <si>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</si>
  <si>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</si>
  <si>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</si>
  <si>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</si>
  <si>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</si>
  <si>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</si>
  <si>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</si>
  <si>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</si>
  <si>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</si>
  <si>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</si>
  <si>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</si>
  <si>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</si>
  <si>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</si>
  <si>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</si>
  <si>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</si>
  <si>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</si>
  <si>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</si>
  <si>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</si>
  <si>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</si>
  <si>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</si>
  <si>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</si>
  <si>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</si>
  <si>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</si>
  <si>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</si>
  <si>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</si>
  <si>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</si>
  <si>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</si>
  <si>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</si>
  <si>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</si>
  <si>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</si>
  <si>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</si>
  <si>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</si>
  <si>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</si>
  <si>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</si>
  <si>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</si>
  <si>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</si>
  <si>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</si>
  <si>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</si>
  <si>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</si>
  <si>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</si>
  <si>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</si>
  <si>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</si>
  <si>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</si>
  <si>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</si>
  <si>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</si>
  <si>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</si>
  <si>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</si>
  <si>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</si>
  <si>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</si>
  <si>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</si>
  <si>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</si>
  <si>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</si>
  <si>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</si>
  <si>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</si>
  <si>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</si>
  <si>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</si>
  <si>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</si>
  <si>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</si>
  <si>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</si>
  <si>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</si>
  <si>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</si>
  <si>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</si>
  <si>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</si>
  <si>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</si>
  <si>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</si>
  <si>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</si>
  <si>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</si>
  <si>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</si>
  <si>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</si>
  <si>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</si>
  <si>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</si>
  <si>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</si>
  <si>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</si>
  <si>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</si>
  <si>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</si>
  <si>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</si>
  <si>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</si>
  <si>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</si>
  <si>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</si>
  <si>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</si>
  <si>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</si>
  <si>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</si>
  <si>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</si>
  <si>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</si>
  <si>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</si>
  <si>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</si>
  <si>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</si>
  <si>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</si>
  <si>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</si>
  <si>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</si>
  <si>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</si>
  <si>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</si>
  <si>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</si>
  <si>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</si>
  <si>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</si>
  <si>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</si>
  <si>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</si>
  <si>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</si>
  <si>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</si>
  <si>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</si>
  <si>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</si>
  <si>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</si>
  <si>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</si>
  <si>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</si>
  <si>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</si>
  <si>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</si>
  <si>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</si>
  <si>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</si>
  <si>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</si>
  <si>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</si>
  <si>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</si>
  <si>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</si>
  <si>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</si>
  <si>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</si>
  <si>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</si>
  <si>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</si>
  <si>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</si>
  <si>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</si>
  <si>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</si>
  <si>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</si>
  <si>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</si>
  <si>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</si>
  <si>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</si>
  <si>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</si>
  <si>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</si>
  <si>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</si>
  <si>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</si>
  <si>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</si>
  <si>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</si>
  <si>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</si>
  <si>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</si>
  <si>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</si>
  <si>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</si>
  <si>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</si>
  <si>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</si>
  <si>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</si>
  <si>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</si>
  <si>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</si>
  <si>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</si>
  <si>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</si>
  <si>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</si>
  <si>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</si>
  <si>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</si>
  <si>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</si>
  <si>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</si>
  <si>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</si>
  <si>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</si>
  <si>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</si>
  <si>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</si>
  <si>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</si>
  <si>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</si>
  <si>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</si>
  <si>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</si>
  <si>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</si>
  <si>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</si>
  <si>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</si>
  <si>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</si>
  <si>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</si>
  <si>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</si>
  <si>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</si>
  <si>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</si>
  <si>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</si>
  <si>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</si>
  <si>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</si>
  <si>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</si>
  <si>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</si>
  <si>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</si>
  <si>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</si>
  <si>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</si>
  <si>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</si>
  <si>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</si>
  <si>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</si>
  <si>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</si>
  <si>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</si>
  <si>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</si>
  <si>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</si>
  <si>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</si>
  <si>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</si>
  <si>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</si>
  <si>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</si>
  <si>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</si>
  <si>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</si>
  <si>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</si>
  <si>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</si>
  <si>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</si>
  <si>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</si>
  <si>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</si>
  <si>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</si>
  <si>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</si>
  <si>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</si>
  <si>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</si>
  <si>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</si>
  <si>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</si>
  <si>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</si>
  <si>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</si>
  <si>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</si>
  <si>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</si>
  <si>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</si>
  <si>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</si>
  <si>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</si>
  <si>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</si>
  <si>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</si>
  <si>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</si>
  <si>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</si>
  <si>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</si>
  <si>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</si>
  <si>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</si>
  <si>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</si>
  <si>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</si>
  <si>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</si>
  <si>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</si>
  <si>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</si>
  <si>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</si>
  <si>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</si>
  <si>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</si>
  <si>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</si>
  <si>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</si>
  <si>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</si>
  <si>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</si>
  <si>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</si>
  <si>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</si>
  <si>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</si>
  <si>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</si>
  <si>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</si>
  <si>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</si>
  <si>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</si>
  <si>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</si>
  <si>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</si>
  <si>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</si>
  <si>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</si>
  <si>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</si>
  <si>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</si>
  <si>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</si>
  <si>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</si>
  <si>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</si>
  <si>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</si>
  <si>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</si>
  <si>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</si>
  <si>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</si>
  <si>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</si>
  <si>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</si>
  <si>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</si>
  <si>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</si>
  <si>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</si>
  <si>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</si>
  <si>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</si>
  <si>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</si>
  <si>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</si>
  <si>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</si>
  <si>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</si>
  <si>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</si>
  <si>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</si>
  <si>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</si>
  <si>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</si>
  <si>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</si>
  <si>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</si>
  <si>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</si>
  <si>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</si>
  <si>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</si>
  <si>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</si>
  <si>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</si>
  <si>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</si>
  <si>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</si>
  <si>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</si>
  <si>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</si>
  <si>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</si>
  <si>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</si>
  <si>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</si>
  <si>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</si>
  <si>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</si>
  <si>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</si>
  <si>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</si>
  <si>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</si>
  <si>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</si>
  <si>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</si>
  <si>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</si>
  <si>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</si>
  <si>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</si>
  <si>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</si>
  <si>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</si>
  <si>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</si>
  <si>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</si>
  <si>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</si>
  <si>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</si>
  <si>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</si>
  <si>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</si>
  <si>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</si>
  <si>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</si>
  <si>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</si>
  <si>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</si>
  <si>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</si>
  <si>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</si>
  <si>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</si>
  <si>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</si>
  <si>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</si>
  <si>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</si>
  <si>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</si>
  <si>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</si>
  <si>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</si>
  <si>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</si>
  <si>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</si>
  <si>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</si>
  <si>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</si>
  <si>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</si>
  <si>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</si>
  <si>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</si>
  <si>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</si>
  <si>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</si>
  <si>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</si>
  <si>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</si>
  <si>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</si>
  <si>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</si>
  <si>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</si>
  <si>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</si>
  <si>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</si>
  <si>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</si>
  <si>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</si>
  <si>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</si>
  <si>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</si>
  <si>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</si>
  <si>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</si>
  <si>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</si>
  <si>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</si>
  <si>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</si>
  <si>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</si>
  <si>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</si>
  <si>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</si>
  <si>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</si>
  <si>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</si>
  <si>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</si>
  <si>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</si>
  <si>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</si>
  <si>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</si>
  <si>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</si>
  <si>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</si>
  <si>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</si>
  <si>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</si>
  <si>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</si>
  <si>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</si>
  <si>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</si>
  <si>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</si>
  <si>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</si>
  <si>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</si>
  <si>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</si>
  <si>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</si>
  <si>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</si>
  <si>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</si>
  <si>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</si>
  <si>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</si>
  <si>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</si>
  <si>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</si>
  <si>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</si>
  <si>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</si>
  <si>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</si>
  <si>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</si>
  <si>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</si>
  <si>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</si>
  <si>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</si>
  <si>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</si>
  <si>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</si>
  <si>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</si>
  <si>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</si>
  <si>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</si>
  <si>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</si>
  <si>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</si>
  <si>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</si>
  <si>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</si>
  <si>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</si>
  <si>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</si>
  <si>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</si>
  <si>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</si>
  <si>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</si>
  <si>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</si>
  <si>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</si>
  <si>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</si>
  <si>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</si>
  <si>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</si>
  <si>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</si>
  <si>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</si>
  <si>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</si>
  <si>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</si>
  <si>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</si>
  <si>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</si>
  <si>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</si>
  <si>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</si>
  <si>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</si>
  <si>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</si>
  <si>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</si>
  <si>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</si>
  <si>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</si>
  <si>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</si>
  <si>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</si>
  <si>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</si>
  <si>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</si>
  <si>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</si>
  <si>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</si>
  <si>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</si>
  <si>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</si>
  <si>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</si>
  <si>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</si>
  <si>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</si>
  <si>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</si>
  <si>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</si>
  <si>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</si>
  <si>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</si>
  <si>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</si>
  <si>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</si>
  <si>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</si>
  <si>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</si>
  <si>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</si>
  <si>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</si>
  <si>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</si>
  <si>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</si>
  <si>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</si>
  <si>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</si>
  <si>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</si>
  <si>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</si>
  <si>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</si>
  <si>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</si>
  <si>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</si>
  <si>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</si>
  <si>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</si>
  <si>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</si>
  <si>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</si>
  <si>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</si>
  <si>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</si>
  <si>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</si>
  <si>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</si>
  <si>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</si>
  <si>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</si>
  <si>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</si>
  <si>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</si>
  <si>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</si>
  <si>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</si>
  <si>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</si>
  <si>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</si>
  <si>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</si>
  <si>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</si>
  <si>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</si>
  <si>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</si>
  <si>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</si>
  <si>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</si>
  <si>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</si>
  <si>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</si>
  <si>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</si>
  <si>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</si>
  <si>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</si>
  <si>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</si>
  <si>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</si>
  <si>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</si>
  <si>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</si>
  <si>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</si>
  <si>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</si>
  <si>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</si>
  <si>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</si>
  <si>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</si>
  <si>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</si>
  <si>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</si>
  <si>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</si>
  <si>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</si>
  <si>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</si>
  <si>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</si>
  <si>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</si>
  <si>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</si>
  <si>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</si>
  <si>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</si>
  <si>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</si>
  <si>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</si>
  <si>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</si>
  <si>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</si>
  <si>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</si>
  <si>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</si>
  <si>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</si>
  <si>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</si>
  <si>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</si>
  <si>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</si>
  <si>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</si>
  <si>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</si>
  <si>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</si>
  <si>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</si>
  <si>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</si>
  <si>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</si>
  <si>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</si>
  <si>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</si>
  <si>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</si>
  <si>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</si>
  <si>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</si>
  <si>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</si>
  <si>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</si>
  <si>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</si>
  <si>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</si>
  <si>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</si>
  <si>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</si>
  <si>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</si>
  <si>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</si>
  <si>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</si>
  <si>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</si>
  <si>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</si>
  <si>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</si>
  <si>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</si>
  <si>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</si>
  <si>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</si>
  <si>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PCM-20251126-00000635
</t>
  </si>
  <si>
    <t xml:space="preserve">2025-11-26 09:20:31
</t>
  </si>
  <si>
    <t>120 MIN</t>
  </si>
  <si>
    <t>PCM-20251126-00000605</t>
  </si>
  <si>
    <t xml:space="preserve">2025-11-26 08:51:02
</t>
  </si>
  <si>
    <t xml:space="preserve"> Restored by PG </t>
  </si>
  <si>
    <t>PCM-20251126-00000602</t>
  </si>
  <si>
    <t xml:space="preserve">2025-11-26 08:47:47
</t>
  </si>
  <si>
    <t xml:space="preserve">at site </t>
  </si>
  <si>
    <t xml:space="preserve"> PCM-20250215-00000830 </t>
  </si>
  <si>
    <t>LTE site still down and  site located in aramco area access issue need special permission</t>
  </si>
  <si>
    <t>PCM-20251126-00000594</t>
  </si>
  <si>
    <t>45 mins</t>
  </si>
  <si>
    <t>NO PCM</t>
  </si>
  <si>
    <t>60 mins</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</si>
  <si>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</si>
  <si>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</si>
  <si>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</si>
  <si>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</si>
  <si>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</si>
  <si>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</si>
  <si>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</si>
  <si>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</si>
  <si>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</si>
  <si>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PCM-20251126-00000644</t>
  </si>
  <si>
    <t>EM Team on the way ETA: 10 Mins</t>
  </si>
  <si>
    <t>PCM-20251126-00000727</t>
  </si>
  <si>
    <t>Emergency</t>
  </si>
  <si>
    <t>EM Team on the way ETA: 30 Mins</t>
  </si>
  <si>
    <t xml:space="preserve">SCECO Blackout team checking one by one </t>
  </si>
  <si>
    <t>PCM-20251126-00000619</t>
  </si>
  <si>
    <t>ETA 90 min</t>
  </si>
  <si>
    <t>PCM-20251126-00000613</t>
  </si>
  <si>
    <t>ETA 130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</si>
</sst>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6" dataDxfId="165" headerRowBorderDxfId="163" tableBorderDxfId="164" totalsRowBorderDxfId="162">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49" dataDxfId="148" headerRowBorderDxfId="146" tableBorderDxfId="147" totalsRowBorderDxfId="145">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0" dataDxfId="39" headerRowBorderDxfId="37" tableBorderDxfId="38" totalsRowBorderDxfId="36">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3" dataDxfId="22" headerRowBorderDxfId="20" tableBorderDxfId="21">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 totalsRowShown="0" headerRowDxfId="7" headerRowBorderDxfId="5" tableBorderDxfId="6">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324.48227800925815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c r="C3" s="137"/>
      <c r="D3" s="56"/>
      <c r="E3" s="136"/>
      <c r="F3" s="135"/>
      <c r="G3" s="134"/>
      <c r="H3" s="135"/>
      <c r="I3" s="137"/>
      <c r="J3" s="137"/>
      <c r="K3" s="133"/>
      <c r="L3" s="132"/>
    </row>
    <row r="4" spans="1:15" s="61" customFormat="1" ht="15" customHeight="1">
      <c r="A4" s="138"/>
      <c r="B4" s="137" t="str">
        <f>IFERROR(VLOOKUP(D4,DB!A:K,11,0),"")</f>
        <v/>
      </c>
      <c r="C4" s="137"/>
      <c r="D4" s="56"/>
      <c r="E4" s="136"/>
      <c r="F4" s="135"/>
      <c r="G4" s="134">
        <f ca="1">IFERROR(NOW()-F4,"-")</f>
        <v>45987.430703935184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45987.430703935184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45987.430703935184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45987.430703935184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45987.430703935184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45987.430703935184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45987.430703935184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45987.430703935184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45987.430703935184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45987.430703935184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45987.430703935184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45987.430703935184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45987.430703935184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45987.430703935184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45987.430703935184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45987.430703935184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45987.430703935184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45987.430703935184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45987.430703935184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45987.430703935184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45987.430703935184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45987.430703935184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45987.430703935184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45987.430703935184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45987.430703935184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45987.430703935184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45987.430703935184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45987.430703935184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45987.430703935184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45987.430703935184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45987.430703935184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45987.430703935184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45987.430703935184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45987.430703935184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45987.430703935184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45987.430703935184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45987.430703935184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45987.430703935184</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45987.430703935184</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45987.430703935184</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45987.430703935184</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45987.430703935184</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45987.430703935184</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45987.430703935184</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45987.430703935184</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45987.430703935184</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45987.430703935184</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45987.430703935184</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45987.430703935184</v>
      </c>
      <c r="H52" s="135"/>
      <c r="I52" s="137" t="str">
        <f>IFERROR(VLOOKUP(D52,DB!A:F,6,0),"")</f>
        <v/>
      </c>
      <c r="J52" s="137" t="str">
        <f>IFERROR(VLOOKUP(D52,DB!A:G,7,0),"")</f>
        <v/>
      </c>
      <c r="K52" s="133"/>
      <c r="L52" s="132" t="str">
        <f>IFERROR(VLOOKUP(D52,DB!A:I,9,0),"")</f>
        <v/>
      </c>
    </row>
    <row r="53" spans="1:12" s="61" customFormat="1" ht="15" customHeight="1">
      <c r="A53" s="138"/>
      <c r="B53" s="137" t="str">
        <f>IFERROR(VLOOKUP(D53,DB!A:K,11,0),"")</f>
        <v/>
      </c>
      <c r="C53" s="137"/>
      <c r="D53" s="56"/>
      <c r="E53" s="136"/>
      <c r="F53" s="135"/>
      <c r="G53" s="134">
        <f ca="1">IFERROR(NOW()-F53,"-")</f>
        <v>45987.430703935184</v>
      </c>
      <c r="H53" s="135"/>
      <c r="I53" s="137" t="str">
        <f>IFERROR(VLOOKUP(D53,DB!A:F,6,0),"")</f>
        <v/>
      </c>
      <c r="J53" s="137" t="str">
        <f>IFERROR(VLOOKUP(D53,DB!A:G,7,0),"")</f>
        <v/>
      </c>
      <c r="K53" s="133"/>
      <c r="L53" s="132" t="str">
        <f>IFERROR(VLOOKUP(D53,DB!A:I,9,0),"")</f>
        <v/>
      </c>
    </row>
    <row r="54" spans="1:12" s="61" customFormat="1" ht="15" customHeight="1">
      <c r="A54" s="138"/>
      <c r="B54" s="137" t="str">
        <f>IFERROR(VLOOKUP(D54,DB!A:K,11,0),"")</f>
        <v/>
      </c>
      <c r="C54" s="137"/>
      <c r="D54" s="56"/>
      <c r="E54" s="136"/>
      <c r="F54" s="135"/>
      <c r="G54" s="134">
        <f ca="1">IFERROR(NOW()-F54,"-")</f>
        <v>45987.430703935184</v>
      </c>
      <c r="H54" s="135"/>
      <c r="I54" s="137" t="str">
        <f>IFERROR(VLOOKUP(D54,DB!A:F,6,0),"")</f>
        <v/>
      </c>
      <c r="J54" s="137" t="str">
        <f>IFERROR(VLOOKUP(D54,DB!A:G,7,0),"")</f>
        <v/>
      </c>
      <c r="K54" s="133"/>
      <c r="L54" s="132" t="str">
        <f>IFERROR(VLOOKUP(D54,DB!A:I,9,0),"")</f>
        <v/>
      </c>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row r="58" spans="1:12" s="61" customFormat="1" ht="15" customHeight="1">
      <c r="F58" s="131"/>
      <c r="G58" s="130"/>
      <c r="H58" s="131"/>
      <c r="K58" s="129"/>
    </row>
    <row r="59" spans="1:12" s="61" customFormat="1" ht="15" customHeight="1">
      <c r="F59" s="131"/>
      <c r="G59" s="130"/>
      <c r="H59" s="131"/>
      <c r="K59" s="129"/>
    </row>
  </sheetData>
  <customSheetViews>
    <customSheetView guid="{F6042A99-DD27-4453-835D-0834D95730CC}" filter="1" showAutoFilter="1">
      <pageMargins left="0" right="0" top="0" bottom="0" header="0" footer="0"/>
      <autoFilter ref="B1:M1" xr:uid="{CB599889-FCE6-476E-8F5E-50E5DFEE797E}"/>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pane ySplit="1" topLeftCell="A2" activePane="bottomLeft" state="frozen"/>
      <selection pane="bottomLeft"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162.43086597222282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3.0432849537028233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1</v>
      </c>
      <c r="D5" s="18" t="s">
        <v>23755</v>
      </c>
      <c r="E5" s="99" t="s">
        <v>39021</v>
      </c>
      <c r="F5" s="100">
        <v>45987.395324074074</v>
      </c>
      <c r="G5" s="101">
        <f ca="1">IFERROR(NOW()-F5,"-")</f>
        <v>3.5379861110413913E-2</v>
      </c>
      <c r="H5" s="145"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39110</v>
      </c>
      <c r="B6" s="18" t="str">
        <f>IFERROR(VLOOKUP(D6,DB!A:K,11,0),"")</f>
        <v>R2</v>
      </c>
      <c r="C6" s="18">
        <v>1</v>
      </c>
      <c r="D6" s="18" t="s">
        <v>8296</v>
      </c>
      <c r="E6" s="99" t="s">
        <v>39100</v>
      </c>
      <c r="F6" s="100">
        <v>45987.386134259257</v>
      </c>
      <c r="G6" s="101">
        <f ca="1">IFERROR(NOW()-F6,"-")</f>
        <v>4.4569675927050412E-2</v>
      </c>
      <c r="H6" s="145" t="s">
        <v>39111</v>
      </c>
      <c r="I6" s="18" t="str">
        <f>IFERROR(VLOOKUP(D6,DB!A:F,6,0),"")</f>
        <v>SCECO</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6" t="s">
        <v>39113</v>
      </c>
      <c r="B7" s="18" t="str">
        <f>IFERROR(VLOOKUP(D7,DB!A:K,11,0),"")</f>
        <v>R2</v>
      </c>
      <c r="C7" s="18">
        <v>4</v>
      </c>
      <c r="D7" s="18" t="s">
        <v>20823</v>
      </c>
      <c r="E7" s="99" t="s">
        <v>39100</v>
      </c>
      <c r="F7" s="100">
        <v>45987.379467592589</v>
      </c>
      <c r="G7" s="101">
        <f ca="1">IFERROR(NOW()-F7,"-")</f>
        <v>5.1236342595075257E-2</v>
      </c>
      <c r="H7" s="145" t="s">
        <v>39114</v>
      </c>
      <c r="I7" s="18" t="str">
        <f>IFERROR(VLOOKUP(D7,DB!A:F,6,0),"")</f>
        <v>SCECO</v>
      </c>
      <c r="J7" s="18" t="str">
        <f>IFERROR(VLOOKUP(D7,DB!A:G,7,0),"")</f>
        <v>Vandalized+Vandalized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45987.430703935184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45987.430703935184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45987.430703935184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45987.430703935184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45987.430703935184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45987.430703935184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45987.430703935184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45987.430703935184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45987.430703935184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45987.430703935184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45987.430703935184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45987.430703935184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45987.430703935184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45987.430703935184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45987.430703935184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45987.430703935184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45987.430703935184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45987.430703935184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45987.430703935184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45987.430703935184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45987.430703935184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45987.430703935184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45987.430703935184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45987.430703935184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45987.430703935184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45987.430703935184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45987.430703935184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45987.430703935184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45987.430703935184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45987.430703935184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45987.430703935184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45987.430703935184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45987.430703935184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45987.430703935184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45987.430703935184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45987.430703935184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45987.430703935184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45987.430703935184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45987.430703935184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45987.430703935184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45987.430703935184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45987.430703935184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45987.430703935184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45987.430703935184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45987.430703935184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45987.430703935184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45987.430703935184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45987.430703935184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45987.430703935184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45987.430703935184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45987.430703935184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45987.430703935184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45987.430703935184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45987.430703935184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45987.430703935184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45987.430703935184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45987.430703935184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45987.430703935184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45987.430703935184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45987.430703935184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45987.430703935184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45987.430703935184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45987.430703935184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45987.430703935184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45987.430703935184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45987.430703935184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45987.430703935184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45987.430703935184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45987.430703935184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45987.430703935184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45987.430703935184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45987.430703935184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45987.430703935184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45987.430703935184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45987.430703935184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45987.430703935184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45987.430703935184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45987.430703935184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45987.430703935184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45987.430703935184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45987.430703935184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45987.430703935184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45987.430703935184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45987.430703935184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45987.430703935184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45987.430703935184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45987.430703935184</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45987.430703935184</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45987.430703935184</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45987.430703935184</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45987.430703935184</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45987.430703935184</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45987.430703935184</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45987.430703935184</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45987.430703935184</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45987.430703935184</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45987.430703935184</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45987.430703935184</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45987.430703935184</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45987.430703935184</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row r="108" spans="1:88" ht="31.5" customHeight="1">
      <c r="A108" s="98"/>
      <c r="B108" s="18" t="str">
        <f>IFERROR(VLOOKUP(D108,DB!A:K,11,0),"")</f>
        <v/>
      </c>
      <c r="C108" s="18"/>
      <c r="D108" s="18"/>
      <c r="E108" s="99"/>
      <c r="F108" s="100"/>
      <c r="G108" s="101">
        <f ca="1">IFERROR(NOW()-F108,"-")</f>
        <v>45987.430703935184</v>
      </c>
      <c r="H108" s="100"/>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6"/>
    </row>
    <row r="109" spans="1:88" ht="31.5" customHeight="1">
      <c r="A109" s="98"/>
      <c r="B109" s="18" t="str">
        <f>IFERROR(VLOOKUP(D109,DB!A:K,11,0),"")</f>
        <v/>
      </c>
      <c r="C109" s="18"/>
      <c r="D109" s="18"/>
      <c r="E109" s="99"/>
      <c r="F109" s="100"/>
      <c r="G109" s="101">
        <f ca="1">IFERROR(NOW()-F109,"-")</f>
        <v>45987.430703935184</v>
      </c>
      <c r="H109" s="100"/>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6"/>
    </row>
    <row r="110" spans="1:88" ht="31.5" customHeight="1">
      <c r="A110" s="98"/>
      <c r="B110" s="18" t="str">
        <f>IFERROR(VLOOKUP(D110,DB!A:K,11,0),"")</f>
        <v/>
      </c>
      <c r="C110" s="18"/>
      <c r="D110" s="18"/>
      <c r="E110" s="99"/>
      <c r="F110" s="100"/>
      <c r="G110" s="101">
        <f ca="1">IFERROR(NOW()-F110,"-")</f>
        <v>45987.430703935184</v>
      </c>
      <c r="H110" s="100"/>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6"/>
    </row>
    <row r="111" spans="1:88" ht="31.5" customHeight="1">
      <c r="A111" s="98"/>
      <c r="B111" s="18" t="str">
        <f>IFERROR(VLOOKUP(D111,DB!A:K,11,0),"")</f>
        <v/>
      </c>
      <c r="C111" s="18"/>
      <c r="D111" s="18"/>
      <c r="E111" s="99"/>
      <c r="F111" s="100"/>
      <c r="G111" s="101">
        <f ca="1">IFERROR(NOW()-F111,"-")</f>
        <v>45987.430703935184</v>
      </c>
      <c r="H111" s="100"/>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6"/>
    </row>
    <row r="112" spans="1:88" ht="31.5" customHeight="1">
      <c r="A112" s="98"/>
      <c r="B112" s="18" t="str">
        <f>IFERROR(VLOOKUP(D112,DB!A:K,11,0),"")</f>
        <v/>
      </c>
      <c r="C112" s="18"/>
      <c r="D112" s="18"/>
      <c r="E112" s="99"/>
      <c r="F112" s="100"/>
      <c r="G112" s="101">
        <f ca="1">IFERROR(NOW()-F112,"-")</f>
        <v>45987.430703935184</v>
      </c>
      <c r="H112" s="100"/>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45987.430703935184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45987.430703935184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45987.430703935184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45987.430703935184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45987.430703935184</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45987.430703935184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45987.430703935184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45987.430703935184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45987.430703935184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45987.430703935184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45987.430703935184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45987.430703935184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45987.430703935184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45987.430703935184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45987.430703935184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45987.430703935184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45987.430703935184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45987.430703935184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45987.430703935184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45987.430703935184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45987.430703935184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45987.430703935184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45987.430703935184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45987.430703935184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45987.430703935184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45987.430703935184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45987.430703935184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45987.430703935184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45987.430703935184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45987.430703935184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45987.430703935184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45987.430703935184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45987.430703935184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45987.430703935184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45987.430703935184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45987.430703935184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45987.430703935184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45987.430703935184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45987.430703935184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45987.430703935184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45987.430703935184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45987.430703935184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45987.430703935184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45987.430703935184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45987.430703935184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45987.430703935184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45987.430703935184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45987.430703935184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45987.430703935184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45987.430703935184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45987.430703935184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45987.430703935184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45987.430703935184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45987.430703935184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45987.430703935184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45987.430703935184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45987.430703935184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45987.430703935184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45987.430703935184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45987.430703935184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45987.430703935184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45987.430703935184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45987.430703935184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45987.430703935184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45987.430703935184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45987.430703935184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45987.430703935184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45987.430703935184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45987.430703935184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45987.430703935184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45987.430703935184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45987.430703935184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45987.430703935184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45987.430703935184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45987.430703935184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45987.430703935184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45987.430703935184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45987.430703935184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45987.430703935184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45987.430703935184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45987.430703935184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45987.430703935184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45987.430703935184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45987.430703935184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45987.430703935184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45987.430703935184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45987.430703935184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45987.430703935184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45987.430703935184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45987.430703935184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45987.430703935184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45987.430703935184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45987.430703935184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45987.430703935184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45987.430703935184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45987.430703935184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45987.430703935184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45987.430703935184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45987.430703935184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45987.430703935184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45987.430703935184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45987.430703935184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45987.430703935184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45987.430703935184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45987.430703935184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45987.430703935184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45987.430703935184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45987.430703935184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45987.430703935184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45987.430703935184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45987.430703935184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45987.430703935184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45987.430703935184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45987.430703935184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45987.430703935184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45987.430703935184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45987.430703935184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45987.430703935184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45987.430703935184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45987.430703935184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45987.430703935184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45987.430703935184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45987.430703935184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45987.430703935184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45987.430703935184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45987.430703935184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45987.430703935184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45987.430703935184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45987.430703935184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45987.430703935184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45987.430703935184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45987.430703935184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45987.430703935184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45987.430703935184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45987.430703935184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45987.430703935184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45987.430703935184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45987.430703935184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45987.430703935184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45987.430703935184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45987.430703935184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45987.430703935184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45987.430703935184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45987.430703935184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45987.430703935184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45987.430703935184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45987.430703935184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45987.430703935184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45987.430703935184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45987.430703935184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45987.430703935184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45987.430703935184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45987.430703935184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45987.430703935184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45987.430703935184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45987.430703935184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45987.430703935184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45987.430703935184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45987.430703935184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45987.430703935184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45987.430703935184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45987.430703935184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45987.430703935184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45987.430703935184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45987.430703935184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45987.430703935184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45987.430703935184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45987.430703935184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45987.430703935184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45987.430703935184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45987.430703935184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45987.430703935184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45987.430703935184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45987.430703935184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45987.430703935184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45987.430703935184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45987.430703935184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45987.430703935184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45987.430703935184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45987.430703935184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45987.430703935184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45987.430703935184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45987.430703935184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45987.430703935184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45987.430703935184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45987.430703935184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45987.430703935184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45987.430703935184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45987.430703935184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45987.430703935184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45987.430703935184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45987.430703935184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45987.430703935184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45987.430703935184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45987.430703935184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45987.430703935184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45987.430703935184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45987.430703935184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45987.430703935184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45987.430703935184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45987.430703935184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45987.430703935184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45987.430703935184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45987.430703935184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45987.430703935184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45987.430703935184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45987.430703935184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45987.430703935184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45987.430703935184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45987.430703935184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45987.430703935184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45987.430703935184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45987.430703935184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45987.430703935184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45987.430703935184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45987.430703935184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45987.430703935184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45987.430703935184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45987.430703935184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45987.430703935184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45987.430703935184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45987.430703935184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45987.430703935184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45987.430703935184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45987.430703935184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45987.430703935184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45987.430703935184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45987.430703935184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45987.430703935184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45987.430703935184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45987.430703935184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45987.430703935184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45987.430703935184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45987.430703935184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45987.430703935184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45987.430703935184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45987.430703935184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45987.430703935184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45987.430703935184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45987.430703935184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45987.430703935184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45987.430703935184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45987.430703935184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45987.430703935184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45987.430703935184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45987.430703935184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45987.430703935184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45987.430703935184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45987.430703935184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45987.430703935184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45987.430703935184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45987.430703935184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45987.430703935184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45987.430703935184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45987.430703935184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45987.430703935184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45987.430703935184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45987.430703935184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45987.430703935184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45987.430703935184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45987.430703935184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45987.430703935184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45987.430703935184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45987.430703935184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45987.430703935184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45987.430703935184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45987.430703935184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45987.430703935184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45987.430703935184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45987.430703935184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45987.430703935184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45987.430703935184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45987.430703935184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45987.430703935184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45987.430703935184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45987.430703935184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45987.430703935184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45987.430703935184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45987.430703935184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45987.430703935184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45987.430703935184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45987.430703935184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45987.430703935184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45987.430703935184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45987.430703935184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45987.430703935184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45987.430703935184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45987.430703935184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45987.430703935184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45987.430703935184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45987.430703935184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45987.430703935184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45987.430703935184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45987.430703935184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45987.430703935184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45987.430703935184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45987.430703935184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45987.430703935184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45987.430703935184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45987.430703935184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45987.430703935184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45987.430703935184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45987.430703935184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45987.430703935184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45987.430703935184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45987.430703935184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45987.430703935184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45987.430703935184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45987.430703935184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45987.430703935184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45987.430703935184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45987.430703935184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45987.430703935184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45987.430703935184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45987.430703935184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45987.430703935184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45987.430703935184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45987.430703935184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45987.430703935184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45987.430703935184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45987.430703935184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45987.430703935184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45987.430703935184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45987.430703935184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45987.430703935184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45987.430703935184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45987.430703935184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45987.430703935184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45987.430703935184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45987.430703935184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45987.430703935184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45987.430703935184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45987.430703935184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45987.430703935184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45987.430703935184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45987.430703935184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45987.430703935184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45987.430703935184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45987.430703935184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45987.430703935184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45987.430703935184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45987.430703935184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45987.430703935184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45987.430703935184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45987.430703935184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45987.430703935184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45987.430703935184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45987.430703935184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45987.430703935184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45987.430703935184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45987.430703935184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45987.430703935184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45987.430703935184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45987.430703935184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45987.430703935184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45987.430703935184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45987.430703935184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45987.430703935184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45987.430703935184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45987.430703935184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45987.430703935184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45987.430703935184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45987.430703935184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45987.430703935184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45987.430703935184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45987.430703935184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45987.430703935184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45987.430703935184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45987.430703935184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45987.430703935184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45987.430703935184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45987.430703935184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45987.430703935184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45987.430703935184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45987.430703935184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45987.430703935184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45987.430703935184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45987.430703935184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45987.430703935184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45987.430703935184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45987.430703935184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45987.430703935184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45987.430703935184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45987.430703935184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45987.430703935184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45987.430703935184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45987.430703935184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45987.430703935184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45987.430703935184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45987.430703935184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45987.430703935184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45987.430703935184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45987.430703935184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45987.430703935184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45987.430703935184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45987.430703935184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45987.430703935184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45987.430703935184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45987.430703935184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45987.430703935184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45987.430703935184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45987.430703935184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45987.430703935184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45987.430703935184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45987.430703935184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45987.430703935184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45987.430703935184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45987.430703935184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45987.430703935184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45987.430703935184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45987.430703935184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45987.430703935184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45987.430703935184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45987.430703935184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45987.430703935184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45987.430703935184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45987.430703935184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45987.430703935184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45987.430703935184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45987.430703935184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45987.430703935184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45987.430703935184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45987.430703935184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45987.430703935184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45987.430703935184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45987.430703935184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45987.430703935184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45987.430703935184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45987.430703935184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45987.430703935184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45987.430703935184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45987.430703935184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45987.430703935184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45987.430703935184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45987.430703935184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45987.430703935184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45987.430703935184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45987.430703935184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45987.430703935184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45987.430703935184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45987.430703935184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45987.430703935184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45987.430703935184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45987.430703935184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45987.430703935184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45987.430703935184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45987.430703935184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45987.430703935184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45987.430703935184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45987.430703935184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45987.430703935184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45987.430703935184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45987.430703935184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45987.430703935184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45987.430703935184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45987.430703935184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45987.430703935184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45987.430703935184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45987.430703935184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45987.430703935184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45987.430703935184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45987.430703935184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45987.430703935184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45987.430703935184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45987.430703935184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45987.430703935184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45987.430703935184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45987.430703935184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45987.430703935184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45987.430703935184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45987.430703935184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45987.430703935184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45987.430703935184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45987.430703935184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45987.430703935184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45987.430703935184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45987.430703935184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45987.430703935184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45987.430703935184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45987.430703935184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45987.430703935184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45987.430703935184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45987.430703935184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45987.430703935184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45987.430703935184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45987.430703935184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45987.430703935184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45987.430703935184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45987.430703935184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45987.430703935184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45987.430703935184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45987.430703935184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45987.430703935184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45987.430703935184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45987.430703935184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45987.430703935184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45987.430703935184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45987.430703935184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45987.430703935184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45987.430703935184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45987.430703935184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45987.430703935184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45987.430703935184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45987.430703935184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45987.430703935184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45987.430703935184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45987.430703935184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45987.430703935184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45987.430703935184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45987.430703935184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45987.430703935184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45987.430703935184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45987.430703935184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45987.430703935184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45987.430703935184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45987.430703935184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45987.430703935184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45987.430703935184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45987.430703935184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45987.430703935184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45987.430703935184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45987.430703935184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45987.430703935184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45987.430703935184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45987.430703935184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45987.430703935184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45987.430703935184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45987.430703935184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45987.430703935184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45987.430703935184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45987.430703935184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45987.430703935184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45987.430703935184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45987.430703935184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45987.430703935184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45987.430703935184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45987.430703935184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45987.430703935184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45987.430703935184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45987.430703935184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45987.430703935184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45987.430703935184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45987.430703935184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45987.430703935184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45987.430703935184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45987.430703935184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45987.430703935184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45987.430703935184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45987.430703935184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45987.430703935184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45987.430703935184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45987.430703935184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45987.430703935184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45987.430703935184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45987.430703935184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45987.430703935184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45987.430703935184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45987.430703935184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45987.430703935184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45987.430703935184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45987.430703935184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45987.430703935184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45987.430703935184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45987.430703935184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45987.430703935184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45987.430703935184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45987.430703935184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45987.430703935184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45987.430703935184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45987.430703935184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45987.430703935184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45987.430703935184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45987.430703935184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45987.430703935184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45987.430703935184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45987.430703935184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45987.430703935184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45987.430703935184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45987.430703935184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45987.430703935184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45987.430703935184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45987.430703935184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45987.430703935184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45987.430703935184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45987.430703935184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45987.430703935184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45987.430703935184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45987.430703935184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45987.430703935184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45987.430703935184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45987.430703935184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45987.430703935184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45987.430703935184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45987.430703935184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45987.430703935184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45987.430703935184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45987.430703935184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45987.430703935184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45987.430703935184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45987.430703935184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45987.430703935184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45987.430703935184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45987.430703935184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45987.430703935184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45987.430703935184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45987.430703935184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45987.430703935184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45987.430703935184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45987.430703935184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45987.430703935184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45987.430703935184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45987.430703935184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45987.430703935184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45987.430703935184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45987.430703935184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45987.430703935184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45987.430703935184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45987.430703935184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45987.430703935184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45987.430703935184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45987.430703935184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45987.430703935184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45987.430703935184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45987.430703935184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45987.430703935184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45987.430703935184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45987.430703935184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45987.430703935184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45987.430703935184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45987.430703935184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45987.430703935184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45987.430703935184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45987.430703935184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45987.430703935184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45987.430703935184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45987.430703935184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45987.430703935184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45987.430703935184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45987.430703935184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45987.430703935184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45987.430703935184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45987.430703935184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45987.430703935184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45987.430703935184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45987.430703935184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45987.430703935184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45987.430703935184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45987.430703935184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45987.430703935184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45987.430703935184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45987.430703935184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45987.430703935184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45987.430703935184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45987.430703935184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45987.430703935184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45987.430703935184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45987.430703935184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45987.430703935184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45987.430703935184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45987.430703935184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45987.430703935184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45987.430703935184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45987.430703935184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45987.430703935184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45987.430703935184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45987.430703935184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45987.430703935184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45987.430703935184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45987.430703935184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45987.430703935184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45987.430703935184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45987.430703935184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45987.430703935184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45987.430703935184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45987.430703935184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45987.430703935184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45987.430703935184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45987.430703935184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45987.430703935184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45987.430703935184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45987.430703935184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45987.430703935184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45987.430703935184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45987.430703935184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45987.430703935184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45987.430703935184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45987.430703935184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45987.430703935184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45987.430703935184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45987.430703935184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45987.430703935184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45987.430703935184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45987.430703935184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45987.430703935184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45987.430703935184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45987.430703935184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45987.430703935184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45987.430703935184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45987.430703935184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45987.430703935184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45987.430703935184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45987.430703935184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45987.430703935184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45987.430703935184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45987.430703935184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45987.430703935184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45987.430703935184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45987.430703935184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45987.430703935184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45987.430703935184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45987.430703935184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45987.430703935184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45987.430703935184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45987.430703935184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45987.430703935184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45987.430703935184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45987.430703935184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45987.430703935184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45987.430703935184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45987.430703935184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45987.430703935184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45987.430703935184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45987.430703935184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45987.430703935184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45987.430703935184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45987.430703935184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45987.430703935184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45987.430703935184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45987.430703935184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45987.430703935184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45987.430703935184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45987.430703935184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45987.430703935184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45987.430703935184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45987.430703935184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45987.430703935184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45987.430703935184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45987.430703935184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45987.430703935184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45987.430703935184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45987.430703935184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45987.430703935184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45987.430703935184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45987.430703935184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45987.430703935184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45987.430703935184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45987.430703935184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45987.430703935184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45987.430703935184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45987.430703935184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45987.430703935184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45987.430703935184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45987.430703935184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45987.430703935184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45987.430703935184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45987.430703935184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45987.430703935184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45987.430703935184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45987.430703935184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45987.430703935184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45987.430703935184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45987.430703935184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45987.430703935184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45987.430703935184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45987.430703935184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45987.430703935184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45987.430703935184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45987.430703935184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45987.430703935184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45987.430703935184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45987.430703935184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45987.430703935184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45987.430703935184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45987.430703935184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45987.430703935184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45987.430703935184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45987.430703935184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45987.430703935184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45987.430703935184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45987.430703935184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45987.430703935184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45987.430703935184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45987.430703935184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45987.430703935184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45987.430703935184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45987.430703935184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45987.430703935184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45987.430703935184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45987.430703935184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45987.430703935184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45987.430703935184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45987.430703935184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45987.430703935184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45987.430703935184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45987.430703935184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45987.430703935184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45987.430703935184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45987.430703935184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45987.430703935184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45987.430703935184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45987.430703935184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45987.430703935184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45987.430703935184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45987.430703935184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45987.430703935184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45987.430703935184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45987.430703935184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45987.430703935184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45987.430703935184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45987.430703935184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45987.430703935184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45987.430703935184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45987.430703935184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45987.430703935184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45987.430703935184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45987.430703935184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45987.430703935184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45987.430703935184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45987.430703935184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45987.430703935184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45987.430703935184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45987.430703935184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45987.430703935184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45987.430703935184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45987.430703935184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45987.430703935184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45987.430703935184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45987.430703935184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45987.430703935184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45987.430703935184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45987.430703935184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45987.430703935184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45987.430703935184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45987.430703935184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45987.430703935184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45987.430703935184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45987.430703935184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45987.430703935184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45987.430703935184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45987.430703935184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45987.430703935184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45987.430703935184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45987.430703935184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45987.430703935184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45987.430703935184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45987.430703935184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45987.430703935184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45987.430703935184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45987.430703935184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45987.430703935184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45987.430703935184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45987.430703935184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45987.430703935184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45987.430703935184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45987.430703935184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45987.430703935184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45987.430703935184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45987.430703935184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45987.430703935184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45987.430703935184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45987.430703935184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45987.430703935184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45987.430703935184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45987.430703935184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45987.430703935184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45987.430703935184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45987.430703935184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45987.430703935184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45987.430703935184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45987.430703935184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45987.430703935184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45987.430703935184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45987.430703935184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45987.430703935184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45987.430703935184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45987.430703935184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45987.430703935184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45987.430703935184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45987.430703935184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45987.430703935184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45987.430703935184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45987.430703935184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45987.430703935184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45987.430703935184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45987.430703935184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45987.430703935184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45987.430703935184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45987.430703935184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45987.430703935184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45987.430703935184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45987.430703935184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45987.430703935184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45987.430703935184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45987.430703935184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45987.430703935184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45987.430703935184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45987.430703935184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45987.430703935184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45987.430703935184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45987.430703935184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45987.430703935184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45987.430703935184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45987.430703935184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45987.430703935184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45987.430703935184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45987.430703935184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45987.430703935184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45987.430703935184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45987.430703935184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45987.430703935184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45987.430703935184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45987.430703935184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45987.430703935184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45987.430703935184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45987.430703935184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45987.430703935184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45987.430703935184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45987.430703935184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45987.430703935184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45987.430703935184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45987.430703935184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45987.430703935184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45987.430703935184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45987.430703935184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45987.430703935184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45987.430703935184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45987.430703935184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45987.430703935184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45987.430703935184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45987.430703935184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45987.430703935184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45987.430703935184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45987.430703935184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45987.430703935184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45987.430703935184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45987.430703935184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45987.430703935184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45987.430703935184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45987.430703935184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45987.430703935184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45987.430703935184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45987.430703935184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45987.430703935184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45987.430703935184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45987.430703935184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45987.430703935184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45987.430703935184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45987.430703935184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45987.430703935184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45987.430703935184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45987.430703935184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45987.430703935184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45987.430703935184</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45987.430703935184</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45987.430703935184</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283.94998634258809</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35248</v>
      </c>
      <c r="E3" s="91" t="s">
        <v>39021</v>
      </c>
      <c r="F3" s="92">
        <v>45987.375694444447</v>
      </c>
      <c r="G3" s="93">
        <f t="shared" ref="G3:G41" ca="1" si="0">IFERROR(NOW()-F3,"")</f>
        <v>5.5009490737575106E-2</v>
      </c>
      <c r="H3" s="92">
        <v>45987.321597222224</v>
      </c>
      <c r="I3" s="110" t="str">
        <f>IFERROR(VLOOKUP(D3,DB!A:F,6,0),"")</f>
        <v>SCECO</v>
      </c>
      <c r="J3" s="110" t="str">
        <f>IFERROR(VLOOKUP(D3,DB!A:G,7,0),"")</f>
        <v>Weak</v>
      </c>
      <c r="K3" s="94" t="s">
        <v>39119</v>
      </c>
      <c r="L3" s="88" t="str">
        <f>IFERROR(VLOOKUP(D3,DB!A:I,9,0),"")</f>
        <v>Latis</v>
      </c>
    </row>
    <row r="4" spans="1:16" ht="15" customHeight="1">
      <c r="A4" s="110" t="s">
        <v>39120</v>
      </c>
      <c r="B4" s="110" t="str">
        <f>IFERROR(VLOOKUP(D4,DB!A:K,11,0),"")</f>
        <v>R4</v>
      </c>
      <c r="C4" s="90">
        <v>1</v>
      </c>
      <c r="D4" s="88" t="s">
        <v>35199</v>
      </c>
      <c r="E4" s="91" t="s">
        <v>39021</v>
      </c>
      <c r="F4" s="92"/>
      <c r="G4" s="93">
        <f t="shared" ca="1" si="0"/>
        <v>45987.430703935184</v>
      </c>
      <c r="H4" s="92">
        <v>45987.321597222224</v>
      </c>
      <c r="I4" s="110" t="str">
        <f>IFERROR(VLOOKUP(D4,DB!A:F,6,0),"")</f>
        <v>SCECO</v>
      </c>
      <c r="J4" s="110" t="str">
        <f>IFERROR(VLOOKUP(D4,DB!A:G,7,0),"")</f>
        <v>Vandalized</v>
      </c>
      <c r="K4" s="94" t="s">
        <v>39121</v>
      </c>
      <c r="L4" s="88" t="str">
        <f>IFERROR(VLOOKUP(D4,DB!A:I,9,0),"")</f>
        <v>Latis</v>
      </c>
    </row>
    <row r="5" spans="1:16" ht="15" customHeight="1">
      <c r="A5" s="110" t="s">
        <v>39120</v>
      </c>
      <c r="B5" s="110" t="str">
        <f>IFERROR(VLOOKUP(D5,DB!A:K,11,0),"")</f>
        <v>R4</v>
      </c>
      <c r="C5" s="90">
        <v>1</v>
      </c>
      <c r="D5" s="88" t="s">
        <v>38662</v>
      </c>
      <c r="E5" s="91" t="s">
        <v>39021</v>
      </c>
      <c r="F5" s="92"/>
      <c r="G5" s="93">
        <f t="shared" ca="1" si="0"/>
        <v>45987.430703935184</v>
      </c>
      <c r="H5" s="92">
        <v>45987.373495370368</v>
      </c>
      <c r="I5" s="110" t="str">
        <f>IFERROR(VLOOKUP(D5,DB!A:F,6,0),"")</f>
        <v>SCECO</v>
      </c>
      <c r="J5" s="110" t="str">
        <f>IFERROR(VLOOKUP(D5,DB!A:G,7,0),"")</f>
        <v>No BB Shifted</v>
      </c>
      <c r="K5" s="94" t="s">
        <v>39122</v>
      </c>
      <c r="L5" s="88" t="str">
        <f>IFERROR(VLOOKUP(D5,DB!A:I,9,0),"")</f>
        <v>Latis</v>
      </c>
    </row>
    <row r="6" spans="1:16" ht="15" customHeight="1">
      <c r="A6" s="110"/>
      <c r="B6" s="110" t="str">
        <f>IFERROR(VLOOKUP(D6,DB!A:K,11,0),"")</f>
        <v/>
      </c>
      <c r="C6" s="90"/>
      <c r="D6" s="88"/>
      <c r="E6" s="91"/>
      <c r="F6" s="92"/>
      <c r="G6" s="93">
        <f t="shared" ca="1" si="0"/>
        <v>45987.430703935184</v>
      </c>
      <c r="H6" s="92"/>
      <c r="I6" s="110" t="str">
        <f>IFERROR(VLOOKUP(D6,DB!A:F,6,0),"")</f>
        <v/>
      </c>
      <c r="J6" s="110" t="str">
        <f>IFERROR(VLOOKUP(D6,DB!A:G,7,0),"")</f>
        <v/>
      </c>
      <c r="K6" s="94"/>
      <c r="L6" s="88" t="str">
        <f>IFERROR(VLOOKUP(D6,DB!A:I,9,0),"")</f>
        <v/>
      </c>
    </row>
    <row r="7" spans="1:16" ht="15" customHeight="1">
      <c r="A7" s="110"/>
      <c r="B7" s="110" t="str">
        <f>IFERROR(VLOOKUP(D8,DB!A:K,11,0),"")</f>
        <v/>
      </c>
      <c r="C7" s="90"/>
      <c r="D7" s="147"/>
      <c r="E7" s="91"/>
      <c r="F7" s="92"/>
      <c r="G7" s="93">
        <f t="shared" ca="1" si="0"/>
        <v>45987.430703935184</v>
      </c>
      <c r="H7" s="92"/>
      <c r="I7" s="110" t="str">
        <f>IFERROR(VLOOKUP(D8,DB!A:F,6,0),"")</f>
        <v/>
      </c>
      <c r="J7" s="110" t="str">
        <f>IFERROR(VLOOKUP(D8,DB!A:G,7,0),"")</f>
        <v/>
      </c>
      <c r="K7" s="94"/>
      <c r="L7" s="88" t="str">
        <f>IFERROR(VLOOKUP(D8,DB!A:I,9,0),"")</f>
        <v/>
      </c>
    </row>
    <row r="8" spans="1:16" ht="15" customHeight="1">
      <c r="A8" s="110"/>
      <c r="B8" s="110" t="str">
        <f>IFERROR(VLOOKUP(#REF!,DB!A:K,11,0),"")</f>
        <v/>
      </c>
      <c r="C8" s="90"/>
      <c r="D8" s="88"/>
      <c r="E8" s="91"/>
      <c r="F8" s="92"/>
      <c r="G8" s="93">
        <f t="shared" ca="1" si="0"/>
        <v>45987.430703935184</v>
      </c>
      <c r="H8" s="92"/>
      <c r="I8" s="110" t="str">
        <f>IFERROR(VLOOKUP(#REF!,DB!A:F,6,0),"")</f>
        <v/>
      </c>
      <c r="J8" s="110" t="str">
        <f>IFERROR(VLOOKUP(#REF!,DB!A:G,7,0),"")</f>
        <v/>
      </c>
      <c r="K8" s="94"/>
      <c r="L8" s="88" t="str">
        <f>IFERROR(VLOOKUP(#REF!,DB!A:I,9,0),"")</f>
        <v/>
      </c>
    </row>
    <row r="9" spans="1:16" ht="15" customHeight="1">
      <c r="A9" s="110"/>
      <c r="B9" s="110" t="str">
        <f>IFERROR(VLOOKUP(D9,DB!A:K,11,0),"")</f>
        <v/>
      </c>
      <c r="C9" s="90"/>
      <c r="D9" s="88"/>
      <c r="E9" s="91"/>
      <c r="F9" s="92"/>
      <c r="G9" s="93">
        <f t="shared" ca="1" si="0"/>
        <v>45987.430703935184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45987.430703935184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45987.430703935184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45987.430703935184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45987.430703935184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45987.430703935184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45987.430703935184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45987.430703935184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45987.430703935184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45987.430703935184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45987.430703935184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45987.430703935184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45987.430703935184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45987.430703935184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45987.430703935184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45987.430703935184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45987.430703935184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45987.430703935184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45987.430703935184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45987.430703935184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45987.430703935184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45987.430703935184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45987.430703935184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45987.430703935184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45987.430703935184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45987.430703935184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45987.430703935184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45987.430703935184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45987.430703935184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45987.430703935184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45987.430703935184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45987.430703935184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45987.430703935184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ref="G42:G105" ca="1" si="1">IFERROR(NOW()-F42,"")</f>
        <v>45987.430703935184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45987.430703935184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45987.430703935184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45987.430703935184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45987.430703935184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45987.430703935184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45987.430703935184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45987.430703935184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45987.430703935184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45987.430703935184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45987.430703935184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45987.430703935184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45987.430703935184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45987.430703935184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45987.430703935184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45987.430703935184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45987.430703935184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45987.430703935184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45987.430703935184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45987.430703935184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45987.430703935184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45987.430703935184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45987.430703935184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45987.430703935184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45987.430703935184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45987.430703935184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45987.430703935184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45987.430703935184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45987.430703935184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45987.430703935184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45987.430703935184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45987.430703935184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45987.430703935184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45987.430703935184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45987.430703935184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45987.430703935184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45987.430703935184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45987.430703935184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45987.430703935184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45987.430703935184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45987.430703935184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45987.430703935184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45987.430703935184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45987.430703935184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45987.430703935184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45987.430703935184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45987.430703935184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45987.430703935184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45987.430703935184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45987.430703935184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45987.430703935184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45987.430703935184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45987.430703935184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45987.430703935184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45987.430703935184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45987.430703935184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45987.430703935184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45987.430703935184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45987.430703935184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45987.430703935184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45987.430703935184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45987.430703935184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45987.430703935184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45987.430703935184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ref="G106:G169" ca="1" si="2">IFERROR(NOW()-F106,"")</f>
        <v>45987.430703935184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45987.430703935184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45987.430703935184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45987.430703935184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45987.430703935184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45987.430703935184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45987.430703935184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45987.430703935184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45987.430703935184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45987.430703935184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45987.430703935184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45987.430703935184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45987.430703935184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45987.430703935184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45987.430703935184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45987.430703935184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45987.430703935184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45987.430703935184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45987.430703935184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45987.430703935184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45987.430703935184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45987.430703935184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45987.430703935184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45987.430703935184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45987.430703935184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45987.430703935184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45987.430703935184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45987.430703935184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45987.430703935184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45987.430703935184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45987.430703935184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45987.430703935184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45987.430703935184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45987.430703935184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45987.430703935184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45987.430703935184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45987.430703935184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45987.430703935184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45987.430703935184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45987.430703935184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45987.430703935184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45987.430703935184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45987.430703935184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45987.430703935184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45987.430703935184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45987.430703935184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45987.430703935184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45987.430703935184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45987.430703935184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45987.430703935184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45987.430703935184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45987.430703935184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45987.430703935184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45987.430703935184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45987.430703935184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45987.430703935184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45987.430703935184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45987.430703935184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45987.430703935184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45987.430703935184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45987.430703935184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45987.430703935184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45987.430703935184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45987.430703935184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ref="G170:G233" ca="1" si="3">IFERROR(NOW()-F170,"")</f>
        <v>45987.430703935184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45987.430703935184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45987.430703935184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45987.430703935184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45987.430703935184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45987.430703935184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45987.430703935184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45987.430703935184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45987.430703935184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45987.430703935184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45987.430703935184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45987.430703935184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45987.430703935184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45987.430703935184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45987.430703935184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45987.430703935184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45987.430703935184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45987.430703935184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45987.430703935184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45987.430703935184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45987.430703935184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45987.430703935184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45987.430703935184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45987.430703935184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45987.430703935184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45987.430703935184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45987.430703935184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45987.430703935184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45987.430703935184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45987.430703935184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45987.430703935184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45987.430703935184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45987.430703935184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45987.430703935184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45987.430703935184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45987.430703935184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45987.430703935184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45987.430703935184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45987.430703935184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45987.430703935184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45987.430703935184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45987.430703935184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45987.430703935184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45987.430703935184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45987.430703935184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45987.430703935184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45987.430703935184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45987.430703935184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45987.430703935184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45987.430703935184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45987.430703935184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45987.430703935184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45987.430703935184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45987.430703935184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45987.430703935184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45987.430703935184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45987.430703935184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45987.430703935184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45987.430703935184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45987.430703935184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45987.430703935184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45987.430703935184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45987.430703935184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45987.430703935184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ref="G234:G297" ca="1" si="4">IFERROR(NOW()-F234,"")</f>
        <v>45987.430703935184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45987.430703935184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45987.430703935184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45987.430703935184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45987.430703935184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45987.430703935184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45987.430703935184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45987.430703935184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45987.430703935184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45987.430703935184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45987.430703935184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45987.430703935184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45987.430703935184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45987.430703935184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45987.430703935184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45987.430703935184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45987.430703935184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45987.430703935184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45987.430703935184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45987.430703935184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45987.430703935184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45987.430703935184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45987.430703935184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45987.430703935184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45987.430703935184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45987.430703935184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45987.430703935184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45987.430703935184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45987.430703935184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45987.430703935184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45987.430703935184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45987.430703935184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45987.430703935184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45987.430703935184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45987.430703935184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45987.430703935184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45987.430703935184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45987.430703935184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45987.430703935184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45987.430703935184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45987.430703935184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45987.430703935184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45987.430703935184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45987.430703935184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45987.430703935184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45987.430703935184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45987.430703935184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45987.430703935184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45987.430703935184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45987.430703935184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45987.430703935184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45987.430703935184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45987.430703935184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45987.430703935184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45987.430703935184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45987.430703935184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45987.430703935184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45987.430703935184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45987.430703935184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45987.430703935184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45987.430703935184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45987.430703935184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45987.430703935184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45987.430703935184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ref="G298:G343" ca="1" si="5">IFERROR(NOW()-F298,"")</f>
        <v>45987.430703935184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45987.430703935184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45987.430703935184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45987.430703935184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45987.430703935184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45987.430703935184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45987.430703935184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45987.430703935184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45987.430703935184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45987.430703935184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45987.430703935184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45987.430703935184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45987.430703935184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45987.430703935184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45987.430703935184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45987.430703935184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45987.430703935184</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45987.430703935184</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45987.430703935184</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45987.430703935184</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45987.430703935184</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45987.430703935184</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45987.430703935184</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45987.430703935184</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45987.430703935184</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45987.430703935184</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45987.430703935184</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45987.430703935184</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45987.430703935184</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45987.430703935184</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45987.430703935184</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45987.430703935184</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45987.430703935184</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45987.430703935184</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45987.430703935184</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45987.430703935184</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45987.430703935184</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45987.430703935184</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45987.430703935184</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45987.430703935184</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45987.430703935184</v>
      </c>
      <c r="H338" s="92"/>
      <c r="I338" s="110" t="str">
        <f>IFERROR(VLOOKUP(D338,DB!A:F,6,0),"")</f>
        <v/>
      </c>
      <c r="J338" s="110" t="str">
        <f>IFERROR(VLOOKUP(D338,DB!A:G,7,0),"")</f>
        <v/>
      </c>
      <c r="K338" s="94"/>
      <c r="L338" s="88" t="str">
        <f>IFERROR(VLOOKUP(D338,DB!A:I,9,0),"")</f>
        <v/>
      </c>
    </row>
    <row r="339" spans="1:12" ht="15" customHeight="1">
      <c r="A339" s="110"/>
      <c r="B339" s="110" t="str">
        <f>IFERROR(VLOOKUP(D339,DB!A:K,11,0),"")</f>
        <v/>
      </c>
      <c r="C339" s="90"/>
      <c r="D339" s="88"/>
      <c r="E339" s="91"/>
      <c r="F339" s="92"/>
      <c r="G339" s="93">
        <f t="shared" ca="1" si="5"/>
        <v>45987.430703935184</v>
      </c>
      <c r="H339" s="92"/>
      <c r="I339" s="110" t="str">
        <f>IFERROR(VLOOKUP(D339,DB!A:F,6,0),"")</f>
        <v/>
      </c>
      <c r="J339" s="110" t="str">
        <f>IFERROR(VLOOKUP(D339,DB!A:G,7,0),"")</f>
        <v/>
      </c>
      <c r="K339" s="94"/>
      <c r="L339" s="88" t="str">
        <f>IFERROR(VLOOKUP(D339,DB!A:I,9,0),"")</f>
        <v/>
      </c>
    </row>
    <row r="340" spans="1:12" ht="15" customHeight="1">
      <c r="A340" s="110"/>
      <c r="B340" s="110" t="str">
        <f>IFERROR(VLOOKUP(D340,DB!A:K,11,0),"")</f>
        <v/>
      </c>
      <c r="C340" s="90"/>
      <c r="D340" s="88"/>
      <c r="E340" s="91"/>
      <c r="F340" s="92"/>
      <c r="G340" s="93">
        <f t="shared" ca="1" si="5"/>
        <v>45987.430703935184</v>
      </c>
      <c r="H340" s="92"/>
      <c r="I340" s="110" t="str">
        <f>IFERROR(VLOOKUP(D340,DB!A:F,6,0),"")</f>
        <v/>
      </c>
      <c r="J340" s="110" t="str">
        <f>IFERROR(VLOOKUP(D340,DB!A:G,7,0),"")</f>
        <v/>
      </c>
      <c r="K340" s="94"/>
      <c r="L340" s="88" t="str">
        <f>IFERROR(VLOOKUP(D340,DB!A:I,9,0),"")</f>
        <v/>
      </c>
    </row>
    <row r="341" spans="1:12" ht="15" customHeight="1">
      <c r="A341" s="110"/>
      <c r="B341" s="110" t="str">
        <f>IFERROR(VLOOKUP(D341,DB!A:K,11,0),"")</f>
        <v/>
      </c>
      <c r="C341" s="90"/>
      <c r="D341" s="88"/>
      <c r="E341" s="91"/>
      <c r="F341" s="92"/>
      <c r="G341" s="93">
        <f t="shared" ca="1" si="5"/>
        <v>45987.430703935184</v>
      </c>
      <c r="H341" s="92"/>
      <c r="I341" s="110" t="str">
        <f>IFERROR(VLOOKUP(D341,DB!A:F,6,0),"")</f>
        <v/>
      </c>
      <c r="J341" s="110" t="str">
        <f>IFERROR(VLOOKUP(D341,DB!A:G,7,0),"")</f>
        <v/>
      </c>
      <c r="K341" s="94"/>
      <c r="L341" s="88" t="str">
        <f>IFERROR(VLOOKUP(D341,DB!A:I,9,0),"")</f>
        <v/>
      </c>
    </row>
    <row r="342" spans="1:12" ht="15" customHeight="1">
      <c r="A342" s="110"/>
      <c r="B342" s="110" t="str">
        <f>IFERROR(VLOOKUP(D342,DB!A:K,11,0),"")</f>
        <v/>
      </c>
      <c r="C342" s="90"/>
      <c r="D342" s="88"/>
      <c r="E342" s="91"/>
      <c r="F342" s="92"/>
      <c r="G342" s="93">
        <f t="shared" ca="1" si="5"/>
        <v>45987.430703935184</v>
      </c>
      <c r="H342" s="92"/>
      <c r="I342" s="110" t="str">
        <f>IFERROR(VLOOKUP(D342,DB!A:F,6,0),"")</f>
        <v/>
      </c>
      <c r="J342" s="110" t="str">
        <f>IFERROR(VLOOKUP(D342,DB!A:G,7,0),"")</f>
        <v/>
      </c>
      <c r="K342" s="94"/>
      <c r="L342" s="88" t="str">
        <f>IFERROR(VLOOKUP(D342,DB!A:I,9,0),"")</f>
        <v/>
      </c>
    </row>
    <row r="343" spans="1:12" ht="15" customHeight="1">
      <c r="A343" s="110"/>
      <c r="B343" s="110" t="str">
        <f>IFERROR(VLOOKUP(D343,DB!A:K,11,0),"")</f>
        <v/>
      </c>
      <c r="C343" s="90"/>
      <c r="D343" s="88"/>
      <c r="E343" s="91"/>
      <c r="F343" s="92"/>
      <c r="G343" s="93">
        <f t="shared" ca="1" si="5"/>
        <v>45987.430703935184</v>
      </c>
      <c r="H343" s="92"/>
      <c r="I343" s="110" t="str">
        <f>IFERROR(VLOOKUP(D343,DB!A:F,6,0),"")</f>
        <v/>
      </c>
      <c r="J343" s="110" t="str">
        <f>IFERROR(VLOOKUP(D343,DB!A:G,7,0),"")</f>
        <v/>
      </c>
      <c r="K343" s="94"/>
      <c r="L343" s="88"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95.598643749995972</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61.241826620367647</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38.769592824071879</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6.0574053240707144</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37" t="s">
        <v>31078</v>
      </c>
      <c r="E6" s="106" t="s">
        <v>39021</v>
      </c>
      <c r="F6" s="38">
        <v>45987.429328703707</v>
      </c>
      <c r="G6" s="108">
        <f ca="1">IFERROR(NOW()-F6,"")</f>
        <v>1.3752314771409146E-3</v>
      </c>
      <c r="H6" s="38">
        <v>45987.39234953704</v>
      </c>
      <c r="I6" s="37" t="str">
        <f>IFERROR(VLOOKUP(D6,DB!A:F,6,0),"")</f>
        <v>SCECO</v>
      </c>
      <c r="J6" s="37" t="str">
        <f>IFERROR(VLOOKUP(D6,DB!A:G,7,0),"")</f>
        <v>Good</v>
      </c>
      <c r="K6" s="37" t="s">
        <v>39132</v>
      </c>
      <c r="L6" s="37" t="str">
        <f>IFERROR(VLOOKUP(D6,DB!A:I,9,0),"")</f>
        <v>Latis</v>
      </c>
    </row>
    <row r="7" spans="1:13" s="39" customFormat="1">
      <c r="A7" s="103" t="s">
        <v>39133</v>
      </c>
      <c r="B7" s="37" t="str">
        <f>IFERROR(VLOOKUP(D7,DB!A:K,11,0),"")</f>
        <v>R5</v>
      </c>
      <c r="C7" s="37">
        <v>2</v>
      </c>
      <c r="D7" s="37" t="s">
        <v>38123</v>
      </c>
      <c r="E7" s="37" t="s">
        <v>39134</v>
      </c>
      <c r="F7" s="38">
        <v>45987.429328703707</v>
      </c>
      <c r="G7" s="108">
        <f ca="1">IFERROR(NOW()-F7,"")</f>
        <v>1.3752314771409146E-3</v>
      </c>
      <c r="H7" s="38">
        <v>45987.39738425926</v>
      </c>
      <c r="I7" s="37" t="str">
        <f>IFERROR(VLOOKUP(D7,DB!A:F,6,0),"")</f>
        <v>SCECO</v>
      </c>
      <c r="J7" s="37" t="str">
        <f>IFERROR(VLOOKUP(D7,DB!A:G,7,0),"")</f>
        <v>Haj Removal</v>
      </c>
      <c r="K7" s="37" t="s">
        <v>39135</v>
      </c>
      <c r="L7" s="37" t="str">
        <f>IFERROR(VLOOKUP(D7,DB!A:I,9,0),"")</f>
        <v>Latis</v>
      </c>
    </row>
    <row r="8" spans="1:13" s="39" customFormat="1">
      <c r="A8" s="103" t="s">
        <v>39133</v>
      </c>
      <c r="B8" s="37" t="str">
        <f>IFERROR(VLOOKUP(D8,DB!A:K,11,0),"")</f>
        <v>R5</v>
      </c>
      <c r="C8" s="37">
        <v>2</v>
      </c>
      <c r="D8" s="103" t="s">
        <v>38347</v>
      </c>
      <c r="E8" s="37" t="s">
        <v>39134</v>
      </c>
      <c r="F8" s="38">
        <v>45987.429328703707</v>
      </c>
      <c r="G8" s="108">
        <f ca="1">IFERROR(NOW()-F8,"")</f>
        <v>1.3752314771409146E-3</v>
      </c>
      <c r="H8" s="38">
        <v>45987.39738425926</v>
      </c>
      <c r="I8" s="37" t="str">
        <f>IFERROR(VLOOKUP(D8,DB!A:F,6,0),"")</f>
        <v>SCECO</v>
      </c>
      <c r="J8" s="37" t="str">
        <f>IFERROR(VLOOKUP(D8,DB!A:G,7,0),"")</f>
        <v>Haj Removal</v>
      </c>
      <c r="K8" s="37" t="s">
        <v>39135</v>
      </c>
      <c r="L8" s="37" t="str">
        <f>IFERROR(VLOOKUP(D8,DB!A:I,9,0),"")</f>
        <v>Latis</v>
      </c>
    </row>
    <row r="9" spans="1:13" s="39" customFormat="1">
      <c r="A9" s="103" t="s">
        <v>39133</v>
      </c>
      <c r="B9" s="37" t="str">
        <f>IFERROR(VLOOKUP(D9,DB!A:K,11,0),"")</f>
        <v>R5</v>
      </c>
      <c r="C9" s="37">
        <v>2</v>
      </c>
      <c r="D9" s="103" t="s">
        <v>38489</v>
      </c>
      <c r="E9" s="37" t="s">
        <v>39134</v>
      </c>
      <c r="F9" s="38">
        <v>45987.429328703707</v>
      </c>
      <c r="G9" s="108">
        <f ca="1">IFERROR(NOW()-F9,"")</f>
        <v>1.3752314771409146E-3</v>
      </c>
      <c r="H9" s="38">
        <v>45987.39738425926</v>
      </c>
      <c r="I9" s="37" t="str">
        <f>IFERROR(VLOOKUP(D9,DB!A:F,6,0),"")</f>
        <v>SCECO</v>
      </c>
      <c r="J9" s="37" t="str">
        <f>IFERROR(VLOOKUP(D9,DB!A:G,7,0),"")</f>
        <v>Haj Removal</v>
      </c>
      <c r="K9" s="37" t="s">
        <v>39135</v>
      </c>
      <c r="L9" s="37" t="str">
        <f>IFERROR(VLOOKUP(D9,DB!A:I,9,0),"")</f>
        <v>Latis</v>
      </c>
    </row>
    <row r="10" spans="1:13" s="39" customFormat="1">
      <c r="A10" s="37" t="s">
        <v>39133</v>
      </c>
      <c r="B10" s="37" t="str">
        <f>IFERROR(VLOOKUP(D10,DB!A:K,11,0),"")</f>
        <v>R5</v>
      </c>
      <c r="C10" s="37">
        <v>1</v>
      </c>
      <c r="D10" s="103" t="s">
        <v>38449</v>
      </c>
      <c r="E10" s="37" t="s">
        <v>39134</v>
      </c>
      <c r="F10" s="38">
        <v>45987.429328703707</v>
      </c>
      <c r="G10" s="108">
        <f ca="1">IFERROR(NOW()-F10,"")</f>
        <v>1.3752314771409146E-3</v>
      </c>
      <c r="H10" s="38">
        <v>45987.39738425926</v>
      </c>
      <c r="I10" s="37" t="str">
        <f>IFERROR(VLOOKUP(D10,DB!A:F,6,0),"")</f>
        <v>SCECO</v>
      </c>
      <c r="J10" s="37" t="str">
        <f>IFERROR(VLOOKUP(D10,DB!A:G,7,0),"")</f>
        <v>Haj Removal</v>
      </c>
      <c r="K10" s="37" t="s">
        <v>39136</v>
      </c>
      <c r="L10" s="37" t="str">
        <f>IFERROR(VLOOKUP(D10,DB!A:I,9,0),"")</f>
        <v>Latis</v>
      </c>
    </row>
    <row r="11" spans="1:13" s="39" customFormat="1">
      <c r="A11" s="37" t="s">
        <v>39133</v>
      </c>
      <c r="B11" s="37" t="str">
        <f>IFERROR(VLOOKUP(D11,DB!A:K,11,0),"")</f>
        <v>R5</v>
      </c>
      <c r="C11" s="37">
        <v>1</v>
      </c>
      <c r="D11" s="103" t="s">
        <v>38237</v>
      </c>
      <c r="E11" s="37" t="s">
        <v>39134</v>
      </c>
      <c r="F11" s="38">
        <v>45987.429328703707</v>
      </c>
      <c r="G11" s="108">
        <f ca="1">IFERROR(NOW()-F11,"")</f>
        <v>1.3752314771409146E-3</v>
      </c>
      <c r="H11" s="38">
        <v>45987.39738425926</v>
      </c>
      <c r="I11" s="37" t="str">
        <f>IFERROR(VLOOKUP(D11,DB!A:F,6,0),"")</f>
        <v>SCECO</v>
      </c>
      <c r="J11" s="37" t="str">
        <f>IFERROR(VLOOKUP(D11,DB!A:G,7,0),"")</f>
        <v>Haj Removal</v>
      </c>
      <c r="K11" s="37" t="s">
        <v>39136</v>
      </c>
      <c r="L11" s="37" t="str">
        <f>IFERROR(VLOOKUP(D11,DB!A:I,9,0),"")</f>
        <v>Latis</v>
      </c>
    </row>
    <row r="12" spans="1:13" s="39" customFormat="1">
      <c r="A12" s="37" t="s">
        <v>39133</v>
      </c>
      <c r="B12" s="37" t="str">
        <f>IFERROR(VLOOKUP(D12,DB!A:K,11,0),"")</f>
        <v>R5</v>
      </c>
      <c r="C12" s="37">
        <v>1</v>
      </c>
      <c r="D12" s="103" t="s">
        <v>38225</v>
      </c>
      <c r="E12" s="37" t="s">
        <v>39134</v>
      </c>
      <c r="F12" s="38">
        <v>45987.429328703707</v>
      </c>
      <c r="G12" s="108">
        <f ca="1">IFERROR(NOW()-F12,"")</f>
        <v>1.3752314771409146E-3</v>
      </c>
      <c r="H12" s="38">
        <v>45987.39738425926</v>
      </c>
      <c r="I12" s="37" t="str">
        <f>IFERROR(VLOOKUP(D12,DB!A:F,6,0),"")</f>
        <v>SCECO</v>
      </c>
      <c r="J12" s="37" t="str">
        <f>IFERROR(VLOOKUP(D12,DB!A:G,7,0),"")</f>
        <v>Haj Removal</v>
      </c>
      <c r="K12" s="37" t="s">
        <v>39136</v>
      </c>
      <c r="L12" s="37" t="str">
        <f>IFERROR(VLOOKUP(D12,DB!A:I,9,0),"")</f>
        <v>Latis</v>
      </c>
    </row>
    <row r="13" spans="1:13" s="39" customFormat="1">
      <c r="A13" s="37"/>
      <c r="B13" s="37" t="str">
        <f>IFERROR(VLOOKUP(D13,DB!A:K,11,0),"")</f>
        <v/>
      </c>
      <c r="C13" s="37"/>
      <c r="D13" s="37"/>
      <c r="E13" s="37"/>
      <c r="F13" s="38"/>
      <c r="G13" s="108">
        <f ca="1">IFERROR(NOW()-F13,"")</f>
        <v>45987.430703935184</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45987.430703935184</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45987.430703935184</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45987.430703935184</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45987.430703935184</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45987.430703935184</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45987.430703935184</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45987.430703935184</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45987.430703935184</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45987.430703935184</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45987.430703935184</v>
      </c>
      <c r="H23" s="38"/>
      <c r="I23" s="37" t="str">
        <f>IFERROR(VLOOKUP(D23,DB!A:F,6,0),"")</f>
        <v/>
      </c>
      <c r="J23" s="37" t="str">
        <f>IFERROR(VLOOKUP(D23,DB!A:G,7,0),"")</f>
        <v/>
      </c>
      <c r="K23" s="37"/>
      <c r="L23" s="37" t="str">
        <f>IFERROR(VLOOKUP(D23,DB!A:I,9,0),"")</f>
        <v/>
      </c>
    </row>
    <row r="24" spans="1:12" s="39" customFormat="1">
      <c r="A24" s="37"/>
      <c r="B24" s="37" t="str">
        <f>IFERROR(VLOOKUP(D24,DB!A:K,11,0),"")</f>
        <v/>
      </c>
      <c r="C24" s="37"/>
      <c r="D24" s="37"/>
      <c r="E24" s="37"/>
      <c r="F24" s="38"/>
      <c r="G24" s="108">
        <f ca="1">IFERROR(NOW()-F24,"")</f>
        <v>45987.430703935184</v>
      </c>
      <c r="H24" s="38"/>
      <c r="I24" s="37" t="str">
        <f>IFERROR(VLOOKUP(D24,DB!A:F,6,0),"")</f>
        <v/>
      </c>
      <c r="J24" s="37" t="str">
        <f>IFERROR(VLOOKUP(D24,DB!A:G,7,0),"")</f>
        <v/>
      </c>
      <c r="K24" s="37"/>
      <c r="L24" s="37" t="str">
        <f>IFERROR(VLOOKUP(D24,DB!A:I,9,0),"")</f>
        <v/>
      </c>
    </row>
    <row r="25" spans="1:12" s="39" customFormat="1">
      <c r="A25" s="37"/>
      <c r="B25" s="37" t="str">
        <f>IFERROR(VLOOKUP(D25,DB!A:K,11,0),"")</f>
        <v/>
      </c>
      <c r="C25" s="37"/>
      <c r="D25" s="37"/>
      <c r="E25" s="37"/>
      <c r="F25" s="38"/>
      <c r="G25" s="108">
        <f ca="1">IFERROR(NOW()-F25,"")</f>
        <v>45987.430703935184</v>
      </c>
      <c r="H25" s="38"/>
      <c r="I25" s="37" t="str">
        <f>IFERROR(VLOOKUP(D25,DB!A:F,6,0),"")</f>
        <v/>
      </c>
      <c r="J25" s="37" t="str">
        <f>IFERROR(VLOOKUP(D25,DB!A:G,7,0),"")</f>
        <v/>
      </c>
      <c r="K25" s="37"/>
      <c r="L25" s="37" t="str">
        <f>IFERROR(VLOOKUP(D25,DB!A:I,9,0),"")</f>
        <v/>
      </c>
    </row>
    <row r="26" spans="1:12" s="39" customFormat="1">
      <c r="A26" s="37"/>
      <c r="B26" s="37" t="str">
        <f>IFERROR(VLOOKUP(D26,DB!A:K,11,0),"")</f>
        <v/>
      </c>
      <c r="C26" s="37"/>
      <c r="D26" s="37"/>
      <c r="E26" s="37"/>
      <c r="F26" s="38"/>
      <c r="G26" s="108">
        <f ca="1">IFERROR(NOW()-F26,"")</f>
        <v>45987.430703935184</v>
      </c>
      <c r="H26" s="38"/>
      <c r="I26" s="37" t="str">
        <f>IFERROR(VLOOKUP(D26,DB!A:F,6,0),"")</f>
        <v/>
      </c>
      <c r="J26" s="37" t="str">
        <f>IFERROR(VLOOKUP(D26,DB!A:G,7,0),"")</f>
        <v/>
      </c>
      <c r="K26" s="37"/>
      <c r="L26" s="37" t="str">
        <f>IFERROR(VLOOKUP(D26,DB!A:I,9,0),"")</f>
        <v/>
      </c>
    </row>
    <row r="27" spans="1:12" s="39" customFormat="1">
      <c r="A27" s="37"/>
      <c r="B27" s="37" t="str">
        <f>IFERROR(VLOOKUP(D27,DB!A:K,11,0),"")</f>
        <v/>
      </c>
      <c r="C27" s="37"/>
      <c r="D27" s="37"/>
      <c r="E27" s="37"/>
      <c r="F27" s="38"/>
      <c r="G27" s="108">
        <f ca="1">IFERROR(NOW()-F27,"")</f>
        <v>45987.430703935184</v>
      </c>
      <c r="H27" s="38"/>
      <c r="I27" s="37" t="str">
        <f>IFERROR(VLOOKUP(D27,DB!A:F,6,0),"")</f>
        <v/>
      </c>
      <c r="J27" s="37" t="str">
        <f>IFERROR(VLOOKUP(D27,DB!A:G,7,0),"")</f>
        <v/>
      </c>
      <c r="K27" s="37"/>
      <c r="L27" s="37" t="str">
        <f>IFERROR(VLOOKUP(D27,DB!A:I,9,0),"")</f>
        <v/>
      </c>
    </row>
    <row r="28" spans="1:12" s="39" customFormat="1">
      <c r="A28" s="37"/>
      <c r="B28" s="37" t="str">
        <f>IFERROR(VLOOKUP(D28,DB!A:K,11,0),"")</f>
        <v/>
      </c>
      <c r="C28" s="37"/>
      <c r="D28" s="37"/>
      <c r="E28" s="37"/>
      <c r="F28" s="38"/>
      <c r="G28" s="108">
        <f ca="1">IFERROR(NOW()-F28,"")</f>
        <v>45987.430703935184</v>
      </c>
      <c r="H28" s="38"/>
      <c r="I28" s="37" t="str">
        <f>IFERROR(VLOOKUP(D28,DB!A:F,6,0),"")</f>
        <v/>
      </c>
      <c r="J28" s="37" t="str">
        <f>IFERROR(VLOOKUP(D28,DB!A:G,7,0),"")</f>
        <v/>
      </c>
      <c r="K28" s="37"/>
      <c r="L28" s="37" t="str">
        <f>IFERROR(VLOOKUP(D28,DB!A:I,9,0),"")</f>
        <v/>
      </c>
    </row>
    <row r="29" spans="1:12" s="39" customFormat="1">
      <c r="A29" s="37"/>
      <c r="B29" s="37" t="str">
        <f>IFERROR(VLOOKUP(D29,DB!A:K,11,0),"")</f>
        <v/>
      </c>
      <c r="C29" s="37"/>
      <c r="D29" s="37"/>
      <c r="E29" s="37"/>
      <c r="F29" s="38"/>
      <c r="G29" s="108">
        <f ca="1">IFERROR(NOW()-F29,"")</f>
        <v>45987.430703935184</v>
      </c>
      <c r="H29" s="38"/>
      <c r="I29" s="37" t="str">
        <f>IFERROR(VLOOKUP(D29,DB!A:F,6,0),"")</f>
        <v/>
      </c>
      <c r="J29" s="37" t="str">
        <f>IFERROR(VLOOKUP(D29,DB!A:G,7,0),"")</f>
        <v/>
      </c>
      <c r="K29" s="37"/>
      <c r="L29" s="37" t="str">
        <f>IFERROR(VLOOKUP(D29,DB!A:I,9,0),"")</f>
        <v/>
      </c>
    </row>
    <row r="30" spans="1:12" s="39" customFormat="1">
      <c r="A30" s="37"/>
      <c r="B30" s="37" t="str">
        <f>IFERROR(VLOOKUP(D30,DB!A:K,11,0),"")</f>
        <v/>
      </c>
      <c r="C30" s="37"/>
      <c r="D30" s="37"/>
      <c r="E30" s="37"/>
      <c r="F30" s="38"/>
      <c r="G30" s="108">
        <f ca="1">IFERROR(NOW()-F30,"")</f>
        <v>45987.430703935184</v>
      </c>
      <c r="H30" s="38"/>
      <c r="I30" s="37" t="str">
        <f>IFERROR(VLOOKUP(D30,DB!A:F,6,0),"")</f>
        <v/>
      </c>
      <c r="J30" s="37" t="str">
        <f>IFERROR(VLOOKUP(D30,DB!A:G,7,0),"")</f>
        <v/>
      </c>
      <c r="K30" s="37"/>
      <c r="L30" s="37" t="str">
        <f>IFERROR(VLOOKUP(D30,DB!A:I,9,0),"")</f>
        <v/>
      </c>
    </row>
    <row r="31" spans="1:12" s="39" customFormat="1">
      <c r="A31" s="37"/>
      <c r="B31" s="37" t="str">
        <f>IFERROR(VLOOKUP(D31,DB!A:K,11,0),"")</f>
        <v/>
      </c>
      <c r="C31" s="37"/>
      <c r="D31" s="37"/>
      <c r="E31" s="37"/>
      <c r="F31" s="38"/>
      <c r="G31" s="108">
        <f ca="1">IFERROR(NOW()-F31,"")</f>
        <v>45987.430703935184</v>
      </c>
      <c r="H31" s="38"/>
      <c r="I31" s="37" t="str">
        <f>IFERROR(VLOOKUP(D31,DB!A:F,6,0),"")</f>
        <v/>
      </c>
      <c r="J31" s="37" t="str">
        <f>IFERROR(VLOOKUP(D31,DB!A:G,7,0),"")</f>
        <v/>
      </c>
      <c r="K31" s="37"/>
      <c r="L31" s="37" t="str">
        <f>IFERROR(VLOOKUP(D31,DB!A:I,9,0),"")</f>
        <v/>
      </c>
    </row>
    <row r="32" spans="1:12" s="39" customFormat="1">
      <c r="A32" s="106"/>
      <c r="B32" s="106"/>
      <c r="C32" s="106"/>
      <c r="D32" s="106"/>
      <c r="E32" s="106"/>
      <c r="F32" s="106"/>
      <c r="G32" s="106"/>
      <c r="H32" s="106"/>
      <c r="I32" s="106"/>
      <c r="J32" s="106"/>
      <c r="K32" s="106"/>
      <c r="L32" s="106"/>
    </row>
    <row r="33" spans="1:12" s="39" customFormat="1">
      <c r="A33" s="106"/>
      <c r="B33" s="106"/>
      <c r="C33" s="106"/>
      <c r="D33" s="106"/>
      <c r="E33" s="106"/>
      <c r="F33" s="106"/>
      <c r="G33" s="106"/>
      <c r="H33" s="106"/>
      <c r="I33" s="106"/>
      <c r="J33" s="106"/>
      <c r="K33" s="106"/>
      <c r="L33" s="106"/>
    </row>
    <row r="34" spans="1:12" s="39" customFormat="1">
      <c r="A34" s="106"/>
      <c r="B34" s="106"/>
      <c r="C34" s="106"/>
      <c r="D34" s="106"/>
      <c r="E34" s="106"/>
      <c r="F34" s="106"/>
      <c r="G34" s="106"/>
      <c r="H34" s="106"/>
      <c r="I34" s="106"/>
      <c r="J34" s="106"/>
      <c r="K34" s="106"/>
      <c r="L34" s="106"/>
    </row>
    <row r="35" spans="1:12" s="39" customFormat="1">
      <c r="A35" s="106"/>
      <c r="B35" s="106"/>
      <c r="C35" s="106"/>
      <c r="D35" s="106"/>
      <c r="E35" s="106"/>
      <c r="F35" s="106"/>
      <c r="G35" s="106"/>
      <c r="H35" s="106"/>
      <c r="I35" s="106"/>
      <c r="J35" s="106"/>
      <c r="K35" s="106"/>
      <c r="L35" s="106"/>
    </row>
    <row r="36" spans="1:12" s="39" customFormat="1">
      <c r="A36" s="106"/>
      <c r="B36" s="106"/>
      <c r="C36" s="106"/>
      <c r="D36" s="106"/>
      <c r="E36" s="106"/>
      <c r="F36" s="106"/>
      <c r="G36" s="106"/>
      <c r="H36" s="106"/>
      <c r="I36" s="106"/>
      <c r="J36" s="106"/>
      <c r="K36" s="106"/>
      <c r="L36" s="106"/>
    </row>
    <row r="37" spans="1:12" s="39" customFormat="1">
      <c r="A37" s="106"/>
      <c r="B37" s="106"/>
      <c r="C37" s="106"/>
      <c r="D37" s="106"/>
      <c r="E37" s="106"/>
      <c r="F37" s="106"/>
      <c r="G37" s="106"/>
      <c r="H37" s="106"/>
      <c r="I37" s="106"/>
      <c r="J37" s="106"/>
      <c r="K37" s="106"/>
      <c r="L37" s="106"/>
    </row>
    <row r="38" spans="1:12" s="39" customFormat="1">
      <c r="A38" s="106"/>
      <c r="B38" s="106"/>
      <c r="C38" s="106"/>
      <c r="D38" s="106"/>
      <c r="E38" s="106"/>
      <c r="F38" s="106"/>
      <c r="G38" s="106"/>
      <c r="H38" s="106"/>
      <c r="I38" s="106"/>
      <c r="J38" s="106"/>
      <c r="K38" s="106"/>
      <c r="L38" s="106"/>
    </row>
    <row r="39" spans="1:12" s="39" customFormat="1">
      <c r="A39" s="106"/>
      <c r="B39" s="106"/>
      <c r="C39" s="106"/>
      <c r="D39" s="106"/>
      <c r="E39" s="106"/>
      <c r="F39" s="106"/>
      <c r="G39" s="106"/>
      <c r="H39" s="106"/>
      <c r="I39" s="106"/>
      <c r="J39" s="106"/>
      <c r="K39" s="106"/>
      <c r="L39" s="106"/>
    </row>
    <row r="40" spans="1:12" s="39" customFormat="1">
      <c r="A40" s="106"/>
      <c r="B40" s="106"/>
      <c r="C40" s="106"/>
      <c r="D40" s="106"/>
      <c r="E40" s="106"/>
      <c r="F40" s="106"/>
      <c r="G40" s="106"/>
      <c r="H40" s="106"/>
      <c r="I40" s="106"/>
      <c r="J40" s="106"/>
      <c r="K40" s="106"/>
      <c r="L40" s="106"/>
    </row>
    <row r="41" spans="1:12">
      <c r="A41" s="142"/>
      <c r="B41" s="142"/>
      <c r="C41" s="142"/>
      <c r="D41" s="142"/>
      <c r="E41" s="142"/>
      <c r="F41" s="142"/>
      <c r="G41" s="142"/>
      <c r="H41" s="142"/>
      <c r="I41" s="142"/>
      <c r="J41" s="142"/>
      <c r="K41" s="142"/>
      <c r="L41" s="142"/>
    </row>
    <row r="42" spans="1:12">
      <c r="A42" s="142"/>
      <c r="B42" s="142"/>
      <c r="C42" s="142"/>
      <c r="D42" s="142"/>
      <c r="E42" s="142"/>
      <c r="F42" s="142"/>
      <c r="G42" s="142"/>
      <c r="H42" s="142"/>
      <c r="I42" s="142"/>
      <c r="J42" s="142"/>
      <c r="K42" s="142"/>
      <c r="L42" s="142"/>
    </row>
    <row r="43" spans="1:12">
      <c r="A43" s="142"/>
      <c r="B43" s="142"/>
      <c r="C43" s="142"/>
      <c r="D43" s="142"/>
      <c r="E43" s="142"/>
      <c r="F43" s="142"/>
      <c r="G43" s="142"/>
      <c r="H43" s="142"/>
      <c r="I43" s="142"/>
      <c r="J43" s="142"/>
      <c r="K43" s="142"/>
      <c r="L43" s="142"/>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B3" sqref="B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3" t="s">
        <v>39137</v>
      </c>
      <c r="B2" s="124" t="s">
        <v>5398</v>
      </c>
      <c r="C2" s="125">
        <v>1</v>
      </c>
      <c r="D2" s="124" t="s">
        <v>33940</v>
      </c>
      <c r="E2" s="106" t="s">
        <v>39021</v>
      </c>
      <c r="F2" s="126">
        <v>45987.390497685185</v>
      </c>
      <c r="G2" s="72">
        <f t="shared" ref="G2:G10" ca="1" si="0">IFERROR(NOW()-F2,"-")</f>
        <v>4.0206249999755528E-2</v>
      </c>
      <c r="H2" s="126">
        <v>45987.384594907409</v>
      </c>
      <c r="I2" s="124" t="str">
        <f>IFERROR(VLOOKUP(D2,DB!A:F,6,0),"")</f>
        <v>SCECO</v>
      </c>
      <c r="J2" s="124" t="str">
        <f>IFERROR(VLOOKUP(D2,DB!A:G,7,0),"")</f>
        <v>Dead</v>
      </c>
      <c r="K2" s="127" t="s">
        <v>39138</v>
      </c>
      <c r="L2" s="128" t="str">
        <f>IFERROR(VLOOKUP(D2,DB!A:I,9,0),"")</f>
        <v>Latis</v>
      </c>
    </row>
    <row r="3" spans="1:16382" ht="31.5" customHeight="1">
      <c r="A3" s="123" t="s">
        <v>39139</v>
      </c>
      <c r="B3" s="124" t="s">
        <v>5398</v>
      </c>
      <c r="C3" s="125">
        <v>1</v>
      </c>
      <c r="D3" s="124" t="s">
        <v>29348</v>
      </c>
      <c r="E3" s="106" t="s">
        <v>39021</v>
      </c>
      <c r="F3" s="126">
        <v>45987.385983796295</v>
      </c>
      <c r="G3" s="72">
        <f t="shared" ca="1" si="0"/>
        <v>4.4720138888806105E-2</v>
      </c>
      <c r="H3" s="126">
        <v>45987.380289351851</v>
      </c>
      <c r="I3" s="124" t="str">
        <f>IFERROR(VLOOKUP(D3,DB!A:F,6,0),"")</f>
        <v>Generator-SG</v>
      </c>
      <c r="J3" s="124" t="str">
        <f>IFERROR(VLOOKUP(D3,DB!A:G,7,0),"")</f>
        <v>Dead</v>
      </c>
      <c r="K3" s="127" t="s">
        <v>39140</v>
      </c>
      <c r="L3" s="128" t="str">
        <f>IFERROR(VLOOKUP(D3,DB!A:I,9,0),"")</f>
        <v>Latis</v>
      </c>
    </row>
    <row r="4" spans="1:16382" ht="31.5" customHeight="1">
      <c r="A4"/>
      <c r="B4"/>
      <c r="C4" s="125"/>
      <c r="D4" s="122"/>
      <c r="E4" s="106"/>
      <c r="F4"/>
      <c r="G4" s="72">
        <f t="shared" ca="1" si="0"/>
        <v>45987.430703935184</v>
      </c>
      <c r="H4"/>
      <c r="I4" s="124" t="str">
        <f>IFERROR(VLOOKUP(D4,DB!A:F,6,0),"")</f>
        <v/>
      </c>
      <c r="J4" s="124" t="str">
        <f>IFERROR(VLOOKUP(D4,DB!A:G,7,0),"")</f>
        <v/>
      </c>
      <c r="K4" s="127"/>
      <c r="L4" s="128" t="str">
        <f>IFERROR(VLOOKUP(D4,DB!A:I,9,0),"")</f>
        <v/>
      </c>
    </row>
    <row r="5" spans="1:16382" ht="31.5" customHeight="1">
      <c r="A5"/>
      <c r="B5"/>
      <c r="C5" s="125"/>
      <c r="D5" s="122"/>
      <c r="E5" s="106"/>
      <c r="F5"/>
      <c r="G5" s="72">
        <f t="shared" ref="G5:G8" ca="1" si="1">IFERROR(NOW()-F5,"-")</f>
        <v>45987.430703935184</v>
      </c>
      <c r="H5"/>
      <c r="I5" s="124" t="str">
        <f>IFERROR(VLOOKUP(D5,DB!A:F,6,0),"")</f>
        <v/>
      </c>
      <c r="J5" s="124" t="str">
        <f>IFERROR(VLOOKUP(D5,DB!A:G,7,0),"")</f>
        <v/>
      </c>
      <c r="K5" s="127"/>
      <c r="L5" s="128" t="str">
        <f>IFERROR(VLOOKUP(D5,DB!A:I,9,0),"")</f>
        <v/>
      </c>
    </row>
    <row r="6" spans="1:16382" ht="31.5" customHeight="1">
      <c r="A6"/>
      <c r="B6"/>
      <c r="C6" s="125"/>
      <c r="D6" s="122"/>
      <c r="E6" s="106"/>
      <c r="F6"/>
      <c r="G6" s="72">
        <f t="shared" ca="1" si="1"/>
        <v>45987.430703935184</v>
      </c>
      <c r="H6"/>
      <c r="I6" s="124" t="str">
        <f>IFERROR(VLOOKUP(D6,DB!A:F,6,0),"")</f>
        <v/>
      </c>
      <c r="J6" s="124" t="str">
        <f>IFERROR(VLOOKUP(D6,DB!A:G,7,0),"")</f>
        <v/>
      </c>
      <c r="K6" s="127"/>
      <c r="L6" s="128" t="str">
        <f>IFERROR(VLOOKUP(D6,DB!A:I,9,0),"")</f>
        <v/>
      </c>
    </row>
    <row r="7" spans="1:16382" ht="31.5" customHeight="1">
      <c r="A7"/>
      <c r="B7"/>
      <c r="C7" s="125"/>
      <c r="D7" s="122"/>
      <c r="E7" s="106"/>
      <c r="F7"/>
      <c r="G7" s="72">
        <f t="shared" ca="1" si="1"/>
        <v>45987.430703935184</v>
      </c>
      <c r="H7"/>
      <c r="I7" s="124" t="str">
        <f>IFERROR(VLOOKUP(D7,DB!A:F,6,0),"")</f>
        <v/>
      </c>
      <c r="J7" s="124" t="str">
        <f>IFERROR(VLOOKUP(D7,DB!A:G,7,0),"")</f>
        <v/>
      </c>
      <c r="K7" s="127"/>
      <c r="L7" s="128" t="str">
        <f>IFERROR(VLOOKUP(D7,DB!A:I,9,0),"")</f>
        <v/>
      </c>
    </row>
    <row r="8" spans="1:16382" ht="31.5" customHeight="1">
      <c r="A8"/>
      <c r="B8"/>
      <c r="C8" s="125"/>
      <c r="D8" s="122"/>
      <c r="E8" s="106"/>
      <c r="F8"/>
      <c r="G8" s="72">
        <f t="shared" ca="1" si="1"/>
        <v>45987.430703935184</v>
      </c>
      <c r="H8"/>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45987.430703935184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t="shared" ca="1" si="0"/>
        <v>45987.430703935184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45987.430703935184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45987.430703935184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45987.430703935184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45987.430703935184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45987.430703935184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45987.430703935184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45987.430703935184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45987.430703935184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45987.430703935184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45987.430703935184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45987.430703935184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45987.430703935184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45987.430703935184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45987.430703935184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45987.430703935184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45987.430703935184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45987.430703935184</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45987.430703935184</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45987.430703935184</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45987.430703935184</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45987.430703935184</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45987.430703935184</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45987.430703935184</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45987.430703935184</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45987.430703935184</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45987.430703935184</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45987.430703935184</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45987.430703935184</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2"/>
      <c r="E39" s="106"/>
      <c r="F39" s="126"/>
      <c r="G39" s="72">
        <f ca="1">IFERROR(NOW()-F39,"-")</f>
        <v>45987.430703935184</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45987.430703935184</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45987.430703935184</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45987.430703935184</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45987.430703935184</v>
      </c>
      <c r="H43" s="126"/>
      <c r="I43" s="124" t="str">
        <f>IFERROR(VLOOKUP(D43,DB!A:F,6,0),"")</f>
        <v/>
      </c>
      <c r="J43" s="124" t="str">
        <f>IFERROR(VLOOKUP(D43,DB!A:G,7,0),"")</f>
        <v/>
      </c>
      <c r="K43" s="127"/>
      <c r="L43" s="128" t="str">
        <f>IFERROR(VLOOKUP(D43,DB!A:I,9,0),"")</f>
        <v/>
      </c>
    </row>
    <row r="44" spans="1:12" ht="31.5" customHeight="1">
      <c r="A44" s="123"/>
      <c r="B44" s="124" t="str">
        <f>IFERROR(VLOOKUP(D44,DB!A:K,11,0),"")</f>
        <v/>
      </c>
      <c r="C44" s="125"/>
      <c r="D44" s="124"/>
      <c r="E44" s="106"/>
      <c r="F44" s="126"/>
      <c r="G44" s="72">
        <f ca="1">IFERROR(NOW()-F44,"-")</f>
        <v>45987.430703935184</v>
      </c>
      <c r="H44" s="126"/>
      <c r="I44" s="124" t="str">
        <f>IFERROR(VLOOKUP(D44,DB!A:F,6,0),"")</f>
        <v/>
      </c>
      <c r="J44" s="124" t="str">
        <f>IFERROR(VLOOKUP(D44,DB!A:G,7,0),"")</f>
        <v/>
      </c>
      <c r="K44" s="127"/>
      <c r="L44" s="128"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2025-11-26T07:22:54Z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