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641" documentId="13_ncr:1_{F6CB121F-512D-4AA6-A0C1-0FB36C537598}" xr6:coauthVersionLast="47" xr6:coauthVersionMax="47" xr10:uidLastSave="{3BE425F7-2CF1-40E6-B00C-3D4FC767435A}"/>
  <bookViews>
    <workbookView xWindow="-109" yWindow="-109" windowWidth="26301" windowHeight="14169" firstSheet="2"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23" i="1"/>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<sst xmlns="http://schemas.openxmlformats.org/spreadsheetml/2006/main" count="179027" uniqueCount="39107">
  <si>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</si>
  <si>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</si>
  <si>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</si>
  <si>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</si>
  <si>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</si>
  <si>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</si>
  <si>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</si>
  <si>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</si>
  <si>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</si>
  <si>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</si>
  <si>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</si>
  <si>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</si>
  <si>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</si>
  <si>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</si>
  <si>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</si>
  <si>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</si>
  <si>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</si>
  <si>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</si>
  <si>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</si>
  <si>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</si>
  <si>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</si>
  <si>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</si>
  <si>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</si>
  <si>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</si>
  <si>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</si>
  <si>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</si>
  <si>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</si>
  <si>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</si>
  <si>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</si>
  <si>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</si>
  <si>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</si>
  <si>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</si>
  <si>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</si>
  <si>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</si>
  <si>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</si>
  <si>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</si>
  <si>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</si>
  <si>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</si>
  <si>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</si>
  <si>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</si>
  <si>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</si>
  <si>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</si>
  <si>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</si>
  <si>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</si>
  <si>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</si>
  <si>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</si>
  <si>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</si>
  <si>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</si>
  <si>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</si>
  <si>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</si>
  <si>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</si>
  <si>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</si>
  <si>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</si>
  <si>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</si>
  <si>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</si>
  <si>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</si>
  <si>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</si>
  <si>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</si>
  <si>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</si>
  <si>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</si>
  <si>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</si>
  <si>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</si>
  <si>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</si>
  <si>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</si>
  <si>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</si>
  <si>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</si>
  <si>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</si>
  <si>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</si>
  <si>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</si>
  <si>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</si>
  <si>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</si>
  <si>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</si>
  <si>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</si>
  <si>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</si>
  <si>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</si>
  <si>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</si>
  <si>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</si>
  <si>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</si>
  <si>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</si>
  <si>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</si>
  <si>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</si>
  <si>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</si>
  <si>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</si>
  <si>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</si>
  <si>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</si>
  <si>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</si>
  <si>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</si>
  <si>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</si>
  <si>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</si>
  <si>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</si>
  <si>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</si>
  <si>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</si>
  <si>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</si>
  <si>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</si>
  <si>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</si>
  <si>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</si>
  <si>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</si>
  <si>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</si>
  <si>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</si>
  <si>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</si>
  <si>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</si>
  <si>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</si>
  <si>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</si>
  <si>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</si>
  <si>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</si>
  <si>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</si>
  <si>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</si>
  <si>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</si>
  <si>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</si>
  <si>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</si>
  <si>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</si>
  <si>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</si>
  <si>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</si>
  <si>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</si>
  <si>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</si>
  <si>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</si>
  <si>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</si>
  <si>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</si>
  <si>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</si>
  <si>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</si>
  <si>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</si>
  <si>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</si>
  <si>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</si>
  <si>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</si>
  <si>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</si>
  <si>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</si>
  <si>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</si>
  <si>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</si>
  <si>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</si>
  <si>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</si>
  <si>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</si>
  <si>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</si>
  <si>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</si>
  <si>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</si>
  <si>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</si>
  <si>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</si>
  <si>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</si>
  <si>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</si>
  <si>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</si>
  <si>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</si>
  <si>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</si>
  <si>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</si>
  <si>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</si>
  <si>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</si>
  <si>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</si>
  <si>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</si>
  <si>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</si>
  <si>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</si>
  <si>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</si>
  <si>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</si>
  <si>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</si>
  <si>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</si>
  <si>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</si>
  <si>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</si>
  <si>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</si>
  <si>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</si>
  <si>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</si>
  <si>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</si>
  <si>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</si>
  <si>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</si>
  <si>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</si>
  <si>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</si>
  <si>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</si>
  <si>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</si>
  <si>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</si>
  <si>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</si>
  <si>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</si>
  <si>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</si>
  <si>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</si>
  <si>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</si>
  <si>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</si>
  <si>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</si>
  <si>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</si>
  <si>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</si>
  <si>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</si>
  <si>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</si>
  <si>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</si>
  <si>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</si>
  <si>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</si>
  <si>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</si>
  <si>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</si>
  <si>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</si>
  <si>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</si>
  <si>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</si>
  <si>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</si>
  <si>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</si>
  <si>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</si>
  <si>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</si>
  <si>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</si>
  <si>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</si>
  <si>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</si>
  <si>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</si>
  <si>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</si>
  <si>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</si>
  <si>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</si>
  <si>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</si>
  <si>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</si>
  <si>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</si>
  <si>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</si>
  <si>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</si>
  <si>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</si>
  <si>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</si>
  <si>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</si>
  <si>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</si>
  <si>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</si>
  <si>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</si>
  <si>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</si>
  <si>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</si>
  <si>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</si>
  <si>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</si>
  <si>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</si>
  <si>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</si>
  <si>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</si>
  <si>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</si>
  <si>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</si>
  <si>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</si>
  <si>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</si>
  <si>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</si>
  <si>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</si>
  <si>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</si>
  <si>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</si>
  <si>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</si>
  <si>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</si>
  <si>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</si>
  <si>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</si>
  <si>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</si>
  <si>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</si>
  <si>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</si>
  <si>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</si>
  <si>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</si>
  <si>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</si>
  <si>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</si>
  <si>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</si>
  <si>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</si>
  <si>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</si>
  <si>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</si>
  <si>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</si>
  <si>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</si>
  <si>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</si>
  <si>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</si>
  <si>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</si>
  <si>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</si>
  <si>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</si>
  <si>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</si>
  <si>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</si>
  <si>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</si>
  <si>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</si>
  <si>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</si>
  <si>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</si>
  <si>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</si>
  <si>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</si>
  <si>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</si>
  <si>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</si>
  <si>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</si>
  <si>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</si>
  <si>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</si>
  <si>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</si>
  <si>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</si>
  <si>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</si>
  <si>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</si>
  <si>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</si>
  <si>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</si>
  <si>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</si>
  <si>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</si>
  <si>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</si>
  <si>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</si>
  <si>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</si>
  <si>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</si>
  <si>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</si>
  <si>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</si>
  <si>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</si>
  <si>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</si>
  <si>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</si>
  <si>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</si>
  <si>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</si>
  <si>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</si>
  <si>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</si>
  <si>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</si>
  <si>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</si>
  <si>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</si>
  <si>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</si>
  <si>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</si>
  <si>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</si>
  <si>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</si>
  <si>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</si>
  <si>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</si>
  <si>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</si>
  <si>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</si>
  <si>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</si>
  <si>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</si>
  <si>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</si>
  <si>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</si>
  <si>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</si>
  <si>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</si>
  <si>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</si>
  <si>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</si>
  <si>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</si>
  <si>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</si>
  <si>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</si>
  <si>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</si>
  <si>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</si>
  <si>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</si>
  <si>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</si>
  <si>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</si>
  <si>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</si>
  <si>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</si>
  <si>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</si>
  <si>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</si>
  <si>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</si>
  <si>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</si>
  <si>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</si>
  <si>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</si>
  <si>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</si>
  <si>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</si>
  <si>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</si>
  <si>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</si>
  <si>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</si>
  <si>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</si>
  <si>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</si>
  <si>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</si>
  <si>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</si>
  <si>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</si>
  <si>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</si>
  <si>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</si>
  <si>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</si>
  <si>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</si>
  <si>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</si>
  <si>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</si>
  <si>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</si>
  <si>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</si>
  <si>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</si>
  <si>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</si>
  <si>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</si>
  <si>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</si>
  <si>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</si>
  <si>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</si>
  <si>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</si>
  <si>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</si>
  <si>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</si>
  <si>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</si>
  <si>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</si>
  <si>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</si>
  <si>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</si>
  <si>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</si>
  <si>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</si>
  <si>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</si>
  <si>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</si>
  <si>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</si>
  <si>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</si>
  <si>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</si>
  <si>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</si>
  <si>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</si>
  <si>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</si>
  <si>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</si>
  <si>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</si>
  <si>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</si>
  <si>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</si>
  <si>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</si>
  <si>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</si>
  <si>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</si>
  <si>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</si>
  <si>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</si>
  <si>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</si>
  <si>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</si>
  <si>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</si>
  <si>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</si>
  <si>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</si>
  <si>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</si>
  <si>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</si>
  <si>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</si>
  <si>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</si>
  <si>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</si>
  <si>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</si>
  <si>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</si>
  <si>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</si>
  <si>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</si>
  <si>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</si>
  <si>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</si>
  <si>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</si>
  <si>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</si>
  <si>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</si>
  <si>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</si>
  <si>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</si>
  <si>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</si>
  <si>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</si>
  <si>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</si>
  <si>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</si>
  <si>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</si>
  <si>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</si>
  <si>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</si>
  <si>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</si>
  <si>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</si>
  <si>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</si>
  <si>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</si>
  <si>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</si>
  <si>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</si>
  <si>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</si>
  <si>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</si>
  <si>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</si>
  <si>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</si>
  <si>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</si>
  <si>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</si>
  <si>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</si>
  <si>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</si>
  <si>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</si>
  <si>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</si>
  <si>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</si>
  <si>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</si>
  <si>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</si>
  <si>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</si>
  <si>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</si>
  <si>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</si>
  <si>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</si>
  <si>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</si>
  <si>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</si>
  <si>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</si>
  <si>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</si>
  <si>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</si>
  <si>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</si>
  <si>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</si>
  <si>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</si>
  <si>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</si>
  <si>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</si>
  <si>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</si>
  <si>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</si>
  <si>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</si>
  <si>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</si>
  <si>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</si>
  <si>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</si>
  <si>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</si>
  <si>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</si>
  <si>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</si>
  <si>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</si>
  <si>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</si>
  <si>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</si>
  <si>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</si>
  <si>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</si>
  <si>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</si>
  <si>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</si>
  <si>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</si>
  <si>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</si>
  <si>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</si>
  <si>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</si>
  <si>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</si>
  <si>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</si>
  <si>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</si>
  <si>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</si>
  <si>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</si>
  <si>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</si>
  <si>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</si>
  <si>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</si>
  <si>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</si>
  <si>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</si>
  <si>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</si>
  <si>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</si>
  <si>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</si>
  <si>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</si>
  <si>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</si>
  <si>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</si>
  <si>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</si>
  <si>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</si>
  <si>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</si>
  <si>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</si>
  <si>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</si>
  <si>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</si>
  <si>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</si>
  <si>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</si>
  <si>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</si>
  <si>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</si>
  <si>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</si>
  <si>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</si>
  <si>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</si>
  <si>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</si>
  <si>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</si>
  <si>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</si>
  <si>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</si>
  <si>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</si>
  <si>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</si>
  <si>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</si>
  <si>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</si>
  <si>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</si>
  <si>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</si>
  <si>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</si>
  <si>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</si>
  <si>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</si>
  <si>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</si>
  <si>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</si>
  <si>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</si>
  <si>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</si>
  <si>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</si>
  <si>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</si>
  <si>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</si>
  <si>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</si>
  <si>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</si>
  <si>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</si>
  <si>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</si>
  <si>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</si>
  <si>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</si>
  <si>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</si>
  <si>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</si>
  <si>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</si>
  <si>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</si>
  <si>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</si>
  <si>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</si>
  <si>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</si>
  <si>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</si>
  <si>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</si>
  <si>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</si>
  <si>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</si>
  <si>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</si>
  <si>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</si>
  <si>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</si>
  <si>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</si>
  <si>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</si>
  <si>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</si>
  <si>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</si>
  <si>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</si>
  <si>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</si>
  <si>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</si>
  <si>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</si>
  <si>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</si>
  <si>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</si>
  <si>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</si>
  <si>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</si>
  <si>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</si>
  <si>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</si>
  <si>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</si>
  <si>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</si>
  <si>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</si>
  <si>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</si>
  <si>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</si>
  <si>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</si>
  <si>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</si>
  <si>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</si>
  <si>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</si>
  <si>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</si>
  <si>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</si>
  <si>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</si>
  <si>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</si>
  <si>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</si>
  <si>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</si>
  <si>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</si>
  <si>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</si>
  <si>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</si>
  <si>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</si>
  <si>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</si>
  <si>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</si>
  <si>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</si>
  <si>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</si>
  <si>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</si>
  <si>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</si>
  <si>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</si>
  <si>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</si>
  <si>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</si>
  <si>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</si>
  <si>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</si>
  <si>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</si>
  <si>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</si>
  <si>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</si>
  <si>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</si>
  <si>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</si>
  <si>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</si>
  <si>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</si>
  <si>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</si>
  <si>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</si>
  <si>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</si>
  <si>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</si>
  <si>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</si>
  <si>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</si>
  <si>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</si>
  <si>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</si>
  <si>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</si>
  <si>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</si>
  <si>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</si>
  <si>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</si>
  <si>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</si>
  <si>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</si>
  <si>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</si>
  <si>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</si>
  <si>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</si>
  <si>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</si>
  <si>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</si>
  <si>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</si>
  <si>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</si>
  <si>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</si>
  <si>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</si>
  <si>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</si>
  <si>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</si>
  <si>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</si>
  <si>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</si>
  <si>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</si>
  <si>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</si>
  <si>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</si>
  <si>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</si>
  <si>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</si>
  <si>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</si>
  <si>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</si>
  <si>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</si>
  <si>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</si>
  <si>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</si>
  <si>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</si>
  <si>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</si>
  <si>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</si>
  <si>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</si>
  <si>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</si>
  <si>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</si>
  <si>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</si>
  <si>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</si>
  <si>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</si>
  <si>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</si>
  <si>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</si>
  <si>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</si>
  <si>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</si>
  <si>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</si>
  <si>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</si>
  <si>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</si>
  <si>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</si>
  <si>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</si>
  <si>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</si>
  <si>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</si>
  <si>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</si>
  <si>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</si>
  <si>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</si>
  <si>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</si>
  <si>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</si>
  <si>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</si>
  <si>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</si>
  <si>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</si>
  <si>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</si>
  <si>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</si>
  <si>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</si>
  <si>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</si>
  <si>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</si>
  <si>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</si>
  <si>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</si>
  <si>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</si>
  <si>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</si>
  <si>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</si>
  <si>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</si>
  <si>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</si>
  <si>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</si>
  <si>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</si>
  <si>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</si>
  <si>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</si>
  <si>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</si>
  <si>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</si>
  <si>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</si>
  <si>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</si>
  <si>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</si>
  <si>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</si>
  <si>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</si>
  <si>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</si>
  <si>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</si>
  <si>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</si>
  <si>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</si>
  <si>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</si>
  <si>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</si>
  <si>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</si>
  <si>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</si>
  <si>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</si>
  <si>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</si>
  <si>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</si>
  <si>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</si>
  <si>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</si>
  <si>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</si>
  <si>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</si>
  <si>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</si>
  <si>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</si>
  <si>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</si>
  <si>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</si>
  <si>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</si>
  <si>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</si>
  <si>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</si>
  <si>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</si>
  <si>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</si>
  <si>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</si>
  <si>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</si>
  <si>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</si>
  <si>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</si>
  <si>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</si>
  <si>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</si>
  <si>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</si>
  <si>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</si>
  <si>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</si>
  <si>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</si>
  <si>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</si>
  <si>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</si>
  <si>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</si>
  <si>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</si>
  <si>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</si>
  <si>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</si>
  <si>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</si>
  <si>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</si>
  <si>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</si>
  <si>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</si>
  <si>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</si>
  <si>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</si>
  <si>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</si>
  <si>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</si>
  <si>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</si>
  <si>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</si>
  <si>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</si>
  <si>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</si>
  <si>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</si>
  <si>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</si>
  <si>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</si>
  <si>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</si>
  <si>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</si>
  <si>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</si>
  <si>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</si>
  <si>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</si>
  <si>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</si>
  <si>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</si>
  <si>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</si>
  <si>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</si>
  <si>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</si>
  <si>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</si>
  <si>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</si>
  <si>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</si>
  <si>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</si>
  <si>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</si>
  <si>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</si>
  <si>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</si>
  <si>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</si>
  <si>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</si>
  <si>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</si>
  <si>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</si>
  <si>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</si>
  <si>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</si>
  <si>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</si>
  <si>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</si>
  <si>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</si>
  <si>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</si>
  <si>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</si>
  <si>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</si>
  <si>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</si>
  <si>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</si>
  <si>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</si>
  <si>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</si>
  <si>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</si>
  <si>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</si>
  <si>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</si>
  <si>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</si>
  <si>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</si>
  <si>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</si>
  <si>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</si>
  <si>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</si>
  <si>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</si>
  <si>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</si>
  <si>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</si>
  <si>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</si>
  <si>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</si>
  <si>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</si>
  <si>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</si>
  <si>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</si>
  <si>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</si>
  <si>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</si>
  <si>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</si>
  <si>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</si>
  <si>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</si>
  <si>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</si>
  <si>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</si>
  <si>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</si>
  <si>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</si>
  <si>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</si>
  <si>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</si>
  <si>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</si>
  <si>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</si>
  <si>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</si>
  <si>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</si>
  <si>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</si>
  <si>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</si>
  <si>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</si>
  <si>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</si>
  <si>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</si>
  <si>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</si>
  <si>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</si>
  <si>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</si>
  <si>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</si>
  <si>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</si>
  <si>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</si>
  <si>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</si>
  <si>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</si>
  <si>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</si>
  <si>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</si>
  <si>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</si>
  <si>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</si>
  <si>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</si>
  <si>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</si>
  <si>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</si>
  <si>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</si>
  <si>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</si>
  <si>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</si>
  <si>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</si>
  <si>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</si>
  <si>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</si>
  <si>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</si>
  <si>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</si>
  <si>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</si>
  <si>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</si>
  <si>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</si>
  <si>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</si>
  <si>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</si>
  <si>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</si>
  <si>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</si>
  <si>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</si>
  <si>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</si>
  <si>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</si>
  <si>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</si>
  <si>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</si>
  <si>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</si>
  <si>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</si>
  <si>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</si>
  <si>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</si>
  <si>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</si>
  <si>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</si>
  <si>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</si>
  <si>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</si>
  <si>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</si>
  <si>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</si>
  <si>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</si>
  <si>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</si>
  <si>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</si>
  <si>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</si>
  <si>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</si>
  <si>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</si>
  <si>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</si>
  <si>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</si>
  <si>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</si>
  <si>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</si>
  <si>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</si>
  <si>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</si>
  <si>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</si>
  <si>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</si>
  <si>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</si>
  <si>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</si>
  <si>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</si>
  <si>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</si>
  <si>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</si>
  <si>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</si>
  <si>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</si>
  <si>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</si>
  <si>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</si>
  <si>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</si>
  <si>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</si>
  <si>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</si>
  <si>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</si>
  <si>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</si>
  <si>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</si>
  <si>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</si>
  <si>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</si>
  <si>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</si>
  <si>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</si>
  <si>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</si>
  <si>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</si>
  <si>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</si>
  <si>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</si>
  <si>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</si>
  <si>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</si>
  <si>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</si>
  <si>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</si>
  <si>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</si>
  <si>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</si>
  <si>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</si>
  <si>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</si>
  <si>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</si>
  <si>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</si>
  <si>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</si>
  <si>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</si>
  <si>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</si>
  <si>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</si>
  <si>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</si>
  <si>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</si>
  <si>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</si>
  <si>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</si>
  <si>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</si>
  <si>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</si>
  <si>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</si>
  <si>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</si>
  <si>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</si>
  <si>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</si>
  <si>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</si>
  <si>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</si>
  <si>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</si>
  <si>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</si>
  <si>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</si>
  <si>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</si>
  <si>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</si>
  <si>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</si>
  <si>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</si>
  <si>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</si>
  <si>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</si>
  <si>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</si>
  <si>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</si>
  <si>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</si>
  <si>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</si>
  <si>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</si>
  <si>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</si>
  <si>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</si>
  <si>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</si>
  <si>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</si>
  <si>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</si>
  <si>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</si>
  <si>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</si>
  <si>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</si>
  <si>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</si>
  <si>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</si>
  <si>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</si>
  <si>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</si>
  <si>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</si>
  <si>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</si>
  <si>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</si>
  <si>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</si>
  <si>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</si>
  <si>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</si>
  <si>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</si>
  <si>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</si>
  <si>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</si>
  <si>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</si>
  <si>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</si>
  <si>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</si>
  <si>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</si>
  <si>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</si>
  <si>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</si>
  <si>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</si>
  <si>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</si>
  <si>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</si>
  <si>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</si>
  <si>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</si>
  <si>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</si>
  <si>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</si>
  <si>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</si>
  <si>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</si>
  <si>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</si>
  <si>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</si>
  <si>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</si>
  <si>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</si>
  <si>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</si>
  <si>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</si>
  <si>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</si>
  <si>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</si>
  <si>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</si>
  <si>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</si>
  <si>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</si>
  <si>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</si>
  <si>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</si>
  <si>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</si>
  <si>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</si>
  <si>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</si>
  <si>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</si>
  <si>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</si>
  <si>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</si>
  <si>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</si>
  <si>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</si>
  <si>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</si>
  <si>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</si>
  <si>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</si>
  <si>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</si>
  <si>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</si>
  <si>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</si>
  <si>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</si>
  <si>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</si>
  <si>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</si>
  <si>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</si>
  <si>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</si>
  <si>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</si>
  <si>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</si>
  <si>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</si>
  <si>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</si>
  <si>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</si>
  <si>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</si>
  <si>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</si>
  <si>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</si>
  <si>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</si>
  <si>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</si>
  <si>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</si>
  <si>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</si>
  <si>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</si>
  <si>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</si>
  <si>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</si>
  <si>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</si>
  <si>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</si>
  <si>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</si>
  <si>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</si>
  <si>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</si>
  <si>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</si>
  <si>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</si>
  <si>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</si>
  <si>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</si>
  <si>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</si>
  <si>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</si>
  <si>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</si>
  <si>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</si>
  <si>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</si>
  <si>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</si>
  <si>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</si>
  <si>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</si>
  <si>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</si>
  <si>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</si>
  <si>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</si>
  <si>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</si>
  <si>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</si>
  <si>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</si>
  <si>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</si>
  <si>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</si>
  <si>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</si>
  <si>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</si>
  <si>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</si>
  <si>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</si>
  <si>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</si>
  <si>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</si>
  <si>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</si>
  <si>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</si>
  <si>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</si>
  <si>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</si>
  <si>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</si>
  <si>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</si>
  <si>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</si>
  <si>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</si>
  <si>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</si>
  <si>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</si>
  <si>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</si>
  <si>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</si>
  <si>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</si>
  <si>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</si>
  <si>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</si>
  <si>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</si>
  <si>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</si>
  <si>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</si>
  <si>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</si>
  <si>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</si>
  <si>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</si>
  <si>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</si>
  <si>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</si>
  <si>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</si>
  <si>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</si>
  <si>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</si>
  <si>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</si>
  <si>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</si>
  <si>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</si>
  <si>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</si>
  <si>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</si>
  <si>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</si>
  <si>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</si>
  <si>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</si>
  <si>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</si>
  <si>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</si>
  <si>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</si>
  <si>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</si>
  <si>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</si>
  <si>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</si>
  <si>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</si>
  <si>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</si>
  <si>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</si>
  <si>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</si>
  <si>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</si>
  <si>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</si>
  <si>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</si>
  <si>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</si>
  <si>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</si>
  <si>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</si>
  <si>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</si>
  <si>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</si>
  <si>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</si>
  <si>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</si>
  <si>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</si>
  <si>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</si>
  <si>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</si>
  <si>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</si>
  <si>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</si>
  <si>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</si>
  <si>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</si>
  <si>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</si>
  <si>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</si>
  <si>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</si>
  <si>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</si>
  <si>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</si>
  <si>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</si>
  <si>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</si>
  <si>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</si>
  <si>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</si>
  <si>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</si>
  <si>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</si>
  <si>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</si>
  <si>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</si>
  <si>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</si>
  <si>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</si>
  <si>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</si>
  <si>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</si>
  <si>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</si>
  <si>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</si>
  <si>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</si>
  <si>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</si>
  <si>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</si>
  <si>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</si>
  <si>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</si>
  <si>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</si>
  <si>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</si>
  <si>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</si>
  <si>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</si>
  <si>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</si>
  <si>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</si>
  <si>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</si>
  <si>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</si>
  <si>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</si>
  <si>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</si>
  <si>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</si>
  <si>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</si>
  <si>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</si>
  <si>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</si>
  <si>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</si>
  <si>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</si>
  <si>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</si>
  <si>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</si>
  <si>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</si>
  <si>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</si>
  <si>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</si>
  <si>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</si>
  <si>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</si>
  <si>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</si>
  <si>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</si>
  <si>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</si>
  <si>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</si>
  <si>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</si>
  <si>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</si>
  <si>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</si>
  <si>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</si>
  <si>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</si>
  <si>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</si>
  <si>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</si>
  <si>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</si>
  <si>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</si>
  <si>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</si>
  <si>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</si>
  <si>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</si>
  <si>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</si>
  <si>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</si>
  <si>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</si>
  <si>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</si>
  <si>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</si>
  <si>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</si>
  <si>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</si>
  <si>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</si>
  <si>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</si>
  <si>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</si>
  <si>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</si>
  <si>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</si>
  <si>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</si>
  <si>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</si>
  <si>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</si>
  <si>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</si>
  <si>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</si>
  <si>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</si>
  <si>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</si>
  <si>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</si>
  <si>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</si>
  <si>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</si>
  <si>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</si>
  <si>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</si>
  <si>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</si>
  <si>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</si>
  <si>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</si>
  <si>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</si>
  <si>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</si>
  <si>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</si>
  <si>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</si>
  <si>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</si>
  <si>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</si>
  <si>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</si>
  <si>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</si>
  <si>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</si>
  <si>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</si>
  <si>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</si>
  <si>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</si>
  <si>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</si>
  <si>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</si>
  <si>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</si>
  <si>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</si>
  <si>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</si>
  <si>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</si>
  <si>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</si>
  <si>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</si>
  <si>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</si>
  <si>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</si>
  <si>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</si>
  <si>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</si>
  <si>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</si>
  <si>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</si>
  <si>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</si>
  <si>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</si>
  <si>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</si>
  <si>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</si>
  <si>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</si>
  <si>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</si>
  <si>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</si>
  <si>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</si>
  <si>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</si>
  <si>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</si>
  <si>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</si>
  <si>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</si>
  <si>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</si>
  <si>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</si>
  <si>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</si>
  <si>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</si>
  <si>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</si>
  <si>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</si>
  <si>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</si>
  <si>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</si>
  <si>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</si>
  <si>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</si>
  <si>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</si>
  <si>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</si>
  <si>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</si>
  <si>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</si>
  <si>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</si>
  <si>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</si>
  <si>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</si>
  <si>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</si>
  <si>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</si>
  <si>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</si>
  <si>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</si>
  <si>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</si>
  <si>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</si>
  <si>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</si>
  <si>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</si>
  <si>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</si>
  <si>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</si>
  <si>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</si>
  <si>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</si>
  <si>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</si>
  <si>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</si>
  <si>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</si>
  <si>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</si>
  <si>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</si>
  <si>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</si>
  <si>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</si>
  <si>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</si>
  <si>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</si>
  <si>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</si>
  <si>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</si>
  <si>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</si>
  <si>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</si>
  <si>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</si>
  <si>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</si>
  <si>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</si>
  <si>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</si>
  <si>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</si>
  <si>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</si>
  <si>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</si>
  <si>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</si>
  <si>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</si>
  <si>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</si>
  <si>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</si>
  <si>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</si>
  <si>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</si>
  <si>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</si>
  <si>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</si>
  <si>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</si>
  <si>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</si>
  <si>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</si>
  <si>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</si>
  <si>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</si>
  <si>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</si>
  <si>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</si>
  <si>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</si>
  <si>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</si>
  <si>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</si>
  <si>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</si>
  <si>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</si>
  <si>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</si>
  <si>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</si>
  <si>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</si>
  <si>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</si>
  <si>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</si>
  <si>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</si>
  <si>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</si>
  <si>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</si>
  <si>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</si>
  <si>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</si>
  <si>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</si>
  <si>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</si>
  <si>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</si>
  <si>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</si>
  <si>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</si>
  <si>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</si>
  <si>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</si>
  <si>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</si>
  <si>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</si>
  <si>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</si>
  <si>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</si>
  <si>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</si>
  <si>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</si>
  <si>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</si>
  <si>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</si>
  <si>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</si>
  <si>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</si>
  <si>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</si>
  <si>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</si>
  <si>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</si>
  <si>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</si>
  <si>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</si>
  <si>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</si>
  <si>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</si>
  <si>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</si>
  <si>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</si>
  <si>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</si>
  <si>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</si>
  <si>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</si>
  <si>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</si>
  <si>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</si>
  <si>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</si>
  <si>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</si>
  <si>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</si>
  <si>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</si>
  <si>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</si>
  <si>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</si>
  <si>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</si>
  <si>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</si>
  <si>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</si>
  <si>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</si>
  <si>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</si>
  <si>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</si>
  <si>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</si>
  <si>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</si>
  <si>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</si>
  <si>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</si>
  <si>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</si>
  <si>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</si>
  <si>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</si>
  <si>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</si>
  <si>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</si>
  <si>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</si>
  <si>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</si>
  <si>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</si>
  <si>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</si>
  <si>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</si>
  <si>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</si>
  <si>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</si>
  <si>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</si>
  <si>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</si>
  <si>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</si>
  <si>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</si>
  <si>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</si>
  <si>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</si>
  <si>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</si>
  <si>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</si>
  <si>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</si>
  <si>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</si>
  <si>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</si>
  <si>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</si>
  <si>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</si>
  <si>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</si>
  <si>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</si>
  <si>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</si>
  <si>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</si>
  <si>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</si>
  <si>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</si>
  <si>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</si>
  <si>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</si>
  <si>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</si>
  <si>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</si>
  <si>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</si>
  <si>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</si>
  <si>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</si>
  <si>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</si>
  <si>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</si>
  <si>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</si>
  <si>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</si>
  <si>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</si>
  <si>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</si>
  <si>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</si>
  <si>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</si>
  <si>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</si>
  <si>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</si>
  <si>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</si>
  <si>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</si>
  <si>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</si>
  <si>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</si>
  <si>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</si>
  <si>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</si>
  <si>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</si>
  <si>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</si>
  <si>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</si>
  <si>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</si>
  <si>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</si>
  <si>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</si>
  <si>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</si>
  <si>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</si>
  <si>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</si>
  <si>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</si>
  <si>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</si>
  <si>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</si>
  <si>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</si>
  <si>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</si>
  <si>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</si>
  <si>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</si>
  <si>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</si>
  <si>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</si>
  <si>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</si>
  <si>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</si>
  <si>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</si>
  <si>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</si>
  <si>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</si>
  <si>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</si>
  <si>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</si>
  <si>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</si>
  <si>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</si>
  <si>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</si>
  <si>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</si>
  <si>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</si>
  <si>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</si>
  <si>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</si>
  <si>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</si>
  <si>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</si>
  <si>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</si>
  <si>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</si>
  <si>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</si>
  <si>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</si>
  <si>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</si>
  <si>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</si>
  <si>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</si>
  <si>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</si>
  <si>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</si>
  <si>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</si>
  <si>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</si>
  <si>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</si>
  <si>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</si>
  <si>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</si>
  <si>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</si>
  <si>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</si>
  <si>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</si>
  <si>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</si>
  <si>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</si>
  <si>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</si>
  <si>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</si>
  <si>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</si>
  <si>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</si>
  <si>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</si>
  <si>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</si>
  <si>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</si>
  <si>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</si>
  <si>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</si>
  <si>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</si>
  <si>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</si>
  <si>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</si>
  <si>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</si>
  <si>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</si>
  <si>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</si>
  <si>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</si>
  <si>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</si>
  <si>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</si>
  <si>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</si>
  <si>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</si>
  <si>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</si>
  <si>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</si>
  <si>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</si>
  <si>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</si>
  <si>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</si>
  <si>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</si>
  <si>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</si>
  <si>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</si>
  <si>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</si>
  <si>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</si>
  <si>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</si>
  <si>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</si>
  <si>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</si>
  <si>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</si>
  <si>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</si>
  <si>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</si>
  <si>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</si>
  <si>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</si>
  <si>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</si>
  <si>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</si>
  <si>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</si>
  <si>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</si>
  <si>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</si>
  <si>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</si>
  <si>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</si>
  <si>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</si>
  <si>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</si>
  <si>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</si>
  <si>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</si>
  <si>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</si>
  <si>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</si>
  <si>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</si>
  <si>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</si>
  <si>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</si>
  <si>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</si>
  <si>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</si>
  <si>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</si>
  <si>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</si>
  <si>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</si>
  <si>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</si>
  <si>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</si>
  <si>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</si>
  <si>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</si>
  <si>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</si>
  <si>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</si>
  <si>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</si>
  <si>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</si>
  <si>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</si>
  <si>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</si>
  <si>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</si>
  <si>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</si>
  <si>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</si>
  <si>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</si>
  <si>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</si>
  <si>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</si>
  <si>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</si>
  <si>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</si>
  <si>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</si>
  <si>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</si>
  <si>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</si>
  <si>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</si>
  <si>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</si>
  <si>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</si>
  <si>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</si>
  <si>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</si>
  <si>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</si>
  <si>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</si>
  <si>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</si>
  <si>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</si>
  <si>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</si>
  <si>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</si>
  <si>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</si>
  <si>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</si>
  <si>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</si>
  <si>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</si>
  <si>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</si>
  <si>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</si>
  <si>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</si>
  <si>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</si>
  <si>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</si>
  <si>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</si>
  <si>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</si>
  <si>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</si>
  <si>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</si>
  <si>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</si>
  <si>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</si>
  <si>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</si>
  <si>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</si>
  <si>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</si>
  <si>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</si>
  <si>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</si>
  <si>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</si>
  <si>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</si>
  <si>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</si>
  <si>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</si>
  <si>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</si>
  <si>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</si>
  <si>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</si>
  <si>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</si>
  <si>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</si>
  <si>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</si>
  <si>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</si>
  <si>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</si>
  <si>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</si>
  <si>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</si>
  <si>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</si>
  <si>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</si>
  <si>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</si>
  <si>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</si>
  <si>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</si>
  <si>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</si>
  <si>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</si>
  <si>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</si>
  <si>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</si>
  <si>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</si>
  <si>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</si>
  <si>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</si>
  <si>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</si>
  <si>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</si>
  <si>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</si>
  <si>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</si>
  <si>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</si>
  <si>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</si>
  <si>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</si>
  <si>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</si>
  <si>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</si>
  <si>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</si>
  <si>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</si>
  <si>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</si>
  <si>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</si>
  <si>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</si>
  <si>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</si>
  <si>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</si>
  <si>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</si>
  <si>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</si>
  <si>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</si>
  <si>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</si>
  <si>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</si>
  <si>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</si>
  <si>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</si>
  <si>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</si>
  <si>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</si>
  <si>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</si>
  <si>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</si>
  <si>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</si>
  <si>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</si>
  <si>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</si>
  <si>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</si>
  <si>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</si>
  <si>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</si>
  <si>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</si>
  <si>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</si>
  <si>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</si>
  <si>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</si>
  <si>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</si>
  <si>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</si>
  <si>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</si>
  <si>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</si>
  <si>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</si>
  <si>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</si>
  <si>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</si>
  <si>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</si>
  <si>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</si>
  <si>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</si>
  <si>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</si>
  <si>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</si>
  <si>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</si>
  <si>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</si>
  <si>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</si>
  <si>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</si>
  <si>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</si>
  <si>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</si>
  <si>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</si>
  <si>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</si>
  <si>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</si>
  <si>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</si>
  <si>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</si>
  <si>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</si>
  <si>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</si>
  <si>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</si>
  <si>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</si>
  <si>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</si>
  <si>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</si>
  <si>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</si>
  <si>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</si>
  <si>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</si>
  <si>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</si>
  <si>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</si>
  <si>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</si>
  <si>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</si>
  <si>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</si>
  <si>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</si>
  <si>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</si>
  <si>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</si>
  <si>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</si>
  <si>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</si>
  <si>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</si>
  <si>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</si>
  <si>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</si>
  <si>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</si>
  <si>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</si>
  <si>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</si>
  <si>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</si>
  <si>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</si>
  <si>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</si>
  <si>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</si>
  <si>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</si>
  <si>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</si>
  <si>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</si>
  <si>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</si>
  <si>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</si>
  <si>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</si>
  <si>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</si>
  <si>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</si>
  <si>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</si>
  <si>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</si>
  <si>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</si>
  <si>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</si>
  <si>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</si>
  <si>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</si>
  <si>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</si>
  <si>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</si>
  <si>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</si>
  <si>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</si>
  <si>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</si>
  <si>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</si>
  <si>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</si>
  <si>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</si>
  <si>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</si>
  <si>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</si>
  <si>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</si>
  <si>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</si>
  <si>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</si>
  <si>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</si>
  <si>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</si>
  <si>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</si>
  <si>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</si>
  <si>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</si>
  <si>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</si>
  <si>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</si>
  <si>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</si>
  <si>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</si>
  <si>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</si>
  <si>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</si>
  <si>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</si>
  <si>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</si>
  <si>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</si>
  <si>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</si>
  <si>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</si>
  <si>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</si>
  <si>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</si>
  <si>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</si>
  <si>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</si>
  <si>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</si>
  <si>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</si>
  <si>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</si>
  <si>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</si>
  <si>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</si>
  <si>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</si>
  <si>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</si>
  <si>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</si>
  <si>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</si>
  <si>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</si>
  <si>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</si>
  <si>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</si>
  <si>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</si>
  <si>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</si>
  <si>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</si>
  <si>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</si>
  <si>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</si>
  <si>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</si>
  <si>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</si>
  <si>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</si>
  <si>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</si>
  <si>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</si>
  <si>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</si>
  <si>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</si>
  <si>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</si>
  <si>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</si>
  <si>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</si>
  <si>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</si>
  <si>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</si>
  <si>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</si>
  <si>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</si>
  <si>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</si>
  <si>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</si>
  <si>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</si>
  <si>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</si>
  <si>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</si>
  <si>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</si>
  <si>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</si>
  <si>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</si>
  <si>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</si>
  <si>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</si>
  <si>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</si>
  <si>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</si>
  <si>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</si>
  <si>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</si>
  <si>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</si>
  <si>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</si>
  <si>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</si>
  <si>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</si>
  <si>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</si>
  <si>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</si>
  <si>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</si>
  <si>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</si>
  <si>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</si>
  <si>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</si>
  <si>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</si>
  <si>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</si>
  <si>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</si>
  <si>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</si>
  <si>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</si>
  <si>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</si>
  <si>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</si>
  <si>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</si>
  <si>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</si>
  <si>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</si>
  <si>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</si>
  <si>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</si>
  <si>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</si>
  <si>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</si>
  <si>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</si>
  <si>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</si>
  <si>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</si>
  <si>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</si>
  <si>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</si>
  <si>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</si>
  <si>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</si>
  <si>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</si>
  <si>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</si>
  <si>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</si>
  <si>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</si>
  <si>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</si>
  <si>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</si>
  <si>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</si>
  <si>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</si>
  <si>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</si>
  <si>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</si>
  <si>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</si>
  <si>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</si>
  <si>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</si>
  <si>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</si>
  <si>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</si>
  <si>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</si>
  <si>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</si>
  <si>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</si>
  <si>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</si>
  <si>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</si>
  <si>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</si>
  <si>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</si>
  <si>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</si>
  <si>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</si>
  <si>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</si>
  <si>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</si>
  <si>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</si>
  <si>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</si>
  <si>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</si>
  <si>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</si>
  <si>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</si>
  <si>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</si>
  <si>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</si>
  <si>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</si>
  <si>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</si>
  <si>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</si>
  <si>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</si>
  <si>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</si>
  <si>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</si>
  <si>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</si>
  <si>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</si>
  <si>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</si>
  <si>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</si>
  <si>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</si>
  <si>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</si>
  <si>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</si>
  <si>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</si>
  <si>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</si>
  <si>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</si>
  <si>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</si>
  <si>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</si>
  <si>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</si>
  <si>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</si>
  <si>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</si>
  <si>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</si>
  <si>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</si>
  <si>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</si>
  <si>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</si>
  <si>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</si>
  <si>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</si>
  <si>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</si>
  <si>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</si>
  <si>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</si>
  <si>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</si>
  <si>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</si>
  <si>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</si>
  <si>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</si>
  <si>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</si>
  <si>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</si>
  <si>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</si>
  <si>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</si>
  <si>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</si>
  <si>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</si>
  <si>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</si>
  <si>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</si>
  <si>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</si>
  <si>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</si>
  <si>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</si>
  <si>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</si>
  <si>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</si>
  <si>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</si>
  <si>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</si>
  <si>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</si>
  <si>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</si>
  <si>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</si>
  <si>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</si>
  <si>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</si>
  <si>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</si>
  <si>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</si>
  <si>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</si>
  <si>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</si>
  <si>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</si>
  <si>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</si>
  <si>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</si>
  <si>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</si>
  <si>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</si>
  <si>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</si>
  <si>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</si>
  <si>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</si>
  <si>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</si>
  <si>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</si>
  <si>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</si>
  <si>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</si>
  <si>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</si>
  <si>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</si>
  <si>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</si>
  <si>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</si>
  <si>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</si>
  <si>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</si>
  <si>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</si>
  <si>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</si>
  <si>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</si>
  <si>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</si>
  <si>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</si>
  <si>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</si>
  <si>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</si>
  <si>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</si>
  <si>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</si>
  <si>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</si>
  <si>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</si>
  <si>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</si>
  <si>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</si>
  <si>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</si>
  <si>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</si>
  <si>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</si>
  <si>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</si>
  <si>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</si>
  <si>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</si>
  <si>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</si>
  <si>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</si>
  <si>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</si>
  <si>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</si>
  <si>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</si>
  <si>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</si>
  <si>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</si>
  <si>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</si>
  <si>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</si>
  <si>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</si>
  <si>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</si>
  <si>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</si>
  <si>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</si>
  <si>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</si>
  <si>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</si>
  <si>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</si>
  <si>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</si>
  <si>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</si>
  <si>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</si>
  <si>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</si>
  <si>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</si>
  <si>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</si>
  <si>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</si>
  <si>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</si>
  <si>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</si>
  <si>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</si>
  <si>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</si>
  <si>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</si>
  <si>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</si>
  <si>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</si>
  <si>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</si>
  <si>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</si>
  <si>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</si>
  <si>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</si>
  <si>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</si>
  <si>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</si>
  <si>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</si>
  <si>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</si>
  <si>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</si>
  <si>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</si>
  <si>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</si>
  <si>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</si>
  <si>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</si>
  <si>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</si>
  <si>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</si>
  <si>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</si>
  <si>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</si>
  <si>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</si>
  <si>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</si>
  <si>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</si>
  <si>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</si>
  <si>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</si>
  <si>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</si>
  <si>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</si>
  <si>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</si>
  <si>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</si>
  <si>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</si>
  <si>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</si>
  <si>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</si>
  <si>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</si>
  <si>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</si>
  <si>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</si>
  <si>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</si>
  <si>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</si>
  <si>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</si>
  <si>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</si>
  <si>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</si>
  <si>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</si>
  <si>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</si>
  <si>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</si>
  <si>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</si>
  <si>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</si>
  <si>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</si>
  <si>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</si>
  <si>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</si>
  <si>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</si>
  <si>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</si>
  <si>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</si>
  <si>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</si>
  <si>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</si>
  <si>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</si>
  <si>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</si>
  <si>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</si>
  <si>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</si>
  <si>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</si>
  <si>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</si>
  <si>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</si>
  <si>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</si>
  <si>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</si>
  <si>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</si>
  <si>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</si>
  <si>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</si>
  <si>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</si>
  <si>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</si>
  <si>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</si>
  <si>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</si>
  <si>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</si>
  <si>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</si>
  <si>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</si>
  <si>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</si>
  <si>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</si>
  <si>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</si>
  <si>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</si>
  <si>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</si>
  <si>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</si>
  <si>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</si>
  <si>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</si>
  <si>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</si>
  <si>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</si>
  <si>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</si>
  <si>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</si>
  <si>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</si>
  <si>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</si>
  <si>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</si>
  <si>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</si>
  <si>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</si>
  <si>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</si>
  <si>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</si>
  <si>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</si>
  <si>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</si>
  <si>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</si>
  <si>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</si>
  <si>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</si>
  <si>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</si>
  <si>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</si>
  <si>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</si>
  <si>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</si>
  <si>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</si>
  <si>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</si>
  <si>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</si>
  <si>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</si>
  <si>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</si>
  <si>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</si>
  <si>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</si>
  <si>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</si>
  <si>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</si>
  <si>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</si>
  <si>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</si>
  <si>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</si>
  <si>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</si>
  <si>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</si>
  <si>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</si>
  <si>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</si>
  <si>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</si>
  <si>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</si>
  <si>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</si>
  <si>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</si>
  <si>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</si>
  <si>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</si>
  <si>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</si>
  <si>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</si>
  <si>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</si>
  <si>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</si>
  <si>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</si>
  <si>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</si>
  <si>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</si>
  <si>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</si>
  <si>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</si>
  <si>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</si>
  <si>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</si>
  <si>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</si>
  <si>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</si>
  <si>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</si>
  <si>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</si>
  <si>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</si>
  <si>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</si>
  <si>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</si>
  <si>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</si>
  <si>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</si>
  <si>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</si>
  <si>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</si>
  <si>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</si>
  <si>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</si>
  <si>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</si>
  <si>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</si>
  <si>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</si>
  <si>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</si>
  <si>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</si>
  <si>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</si>
  <si>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</si>
  <si>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</si>
  <si>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</si>
  <si>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</si>
  <si>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</si>
  <si>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</si>
  <si>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</si>
  <si>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</si>
  <si>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</si>
  <si>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</si>
  <si>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</si>
  <si>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</si>
  <si>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</si>
  <si>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</si>
  <si>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</si>
  <si>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</si>
  <si>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</si>
  <si>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</si>
  <si>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</si>
  <si>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</si>
  <si>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</si>
  <si>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</si>
  <si>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</si>
  <si>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</si>
  <si>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</si>
  <si>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</si>
  <si>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</si>
  <si>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</si>
  <si>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</si>
  <si>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</si>
  <si>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</si>
  <si>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</si>
  <si>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</si>
  <si>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</si>
  <si>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</si>
  <si>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</si>
  <si>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</si>
  <si>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</si>
  <si>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</si>
  <si>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</si>
  <si>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</si>
  <si>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</si>
  <si>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</si>
  <si>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</si>
  <si>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</si>
  <si>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</si>
  <si>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</si>
  <si>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</si>
  <si>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</si>
  <si>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</si>
  <si>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</si>
  <si>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</si>
  <si>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</si>
  <si>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</si>
  <si>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</si>
  <si>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</si>
  <si>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</si>
  <si>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</si>
  <si>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</si>
  <si>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</si>
  <si>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</si>
  <si>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</si>
  <si>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</si>
  <si>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</si>
  <si>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</si>
  <si>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</si>
  <si>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</si>
  <si>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</si>
  <si>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</si>
  <si>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</si>
  <si>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</si>
  <si>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</si>
  <si>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</si>
  <si>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</si>
  <si>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</si>
  <si>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</si>
  <si>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</si>
  <si>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</si>
  <si>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</si>
  <si>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</si>
  <si>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</si>
  <si>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</si>
  <si>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</si>
  <si>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</si>
  <si>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</si>
  <si>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</si>
  <si>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</si>
  <si>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</si>
  <si>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</si>
  <si>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</si>
  <si>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</si>
  <si>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</si>
  <si>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</si>
  <si>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</si>
  <si>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</si>
  <si>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</si>
  <si>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</si>
  <si>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</si>
  <si>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</si>
  <si>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</si>
  <si>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</si>
  <si>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</si>
  <si>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</si>
  <si>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</si>
  <si>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</si>
  <si>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</si>
  <si>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</si>
  <si>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</si>
  <si>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</si>
  <si>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</si>
  <si>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</si>
  <si>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</si>
  <si>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</si>
  <si>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</si>
  <si>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</si>
  <si>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</si>
  <si>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</si>
  <si>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</si>
  <si>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</si>
  <si>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</si>
  <si>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</si>
  <si>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</si>
  <si>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</si>
  <si>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</si>
  <si>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</si>
  <si>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</si>
  <si>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</si>
  <si>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</si>
  <si>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</si>
  <si>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</si>
  <si>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</si>
  <si>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</si>
  <si>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</si>
  <si>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</si>
  <si>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</si>
  <si>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</si>
  <si>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</si>
  <si>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</si>
  <si>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</si>
  <si>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</si>
  <si>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</si>
  <si>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</si>
  <si>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</si>
  <si>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</si>
  <si>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</si>
  <si>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</si>
  <si>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</si>
  <si>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</si>
  <si>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</si>
  <si>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</si>
  <si>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</si>
  <si>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</si>
  <si>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</si>
  <si>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</si>
  <si>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</si>
  <si>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</si>
  <si>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</si>
  <si>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</si>
  <si>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</si>
  <si>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</si>
  <si>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</si>
  <si>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</si>
  <si>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</si>
  <si>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</si>
  <si>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</si>
  <si>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</si>
  <si>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</si>
  <si>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</si>
  <si>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</si>
  <si>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</si>
  <si>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</si>
  <si>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</si>
  <si>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</si>
  <si>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</si>
  <si>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</si>
  <si>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</si>
  <si>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</si>
  <si>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</si>
  <si>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</si>
  <si>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</si>
  <si>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</si>
  <si>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</si>
  <si>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</si>
  <si>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</si>
  <si>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</si>
  <si>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</si>
  <si>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</si>
  <si>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</si>
  <si>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</si>
  <si>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</si>
  <si>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</si>
  <si>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</si>
  <si>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</si>
  <si>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</si>
  <si>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</si>
  <si>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</si>
  <si>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</si>
  <si>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</si>
  <si>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</si>
  <si>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</si>
  <si>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</si>
  <si>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</si>
  <si>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</si>
  <si>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</si>
  <si>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</si>
  <si>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</si>
  <si>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</si>
  <si>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</si>
  <si>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</si>
  <si>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</si>
  <si>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</si>
  <si>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</si>
  <si>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</si>
  <si>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</si>
  <si>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</si>
  <si>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</si>
  <si>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</si>
  <si>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</si>
  <si>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</si>
  <si>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</si>
  <si>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</si>
  <si>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</si>
  <si>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</si>
  <si>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</si>
  <si>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</si>
  <si>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</si>
  <si>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</si>
  <si>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</si>
  <si>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</si>
  <si>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</si>
  <si>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</si>
  <si>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</si>
  <si>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</si>
  <si>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</si>
  <si>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</si>
  <si>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</si>
  <si>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</si>
  <si>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</si>
  <si>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</si>
  <si>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</si>
  <si>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</si>
  <si>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</si>
  <si>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</si>
  <si>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</si>
  <si>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</si>
  <si>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</si>
  <si>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</si>
  <si>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</si>
  <si>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</si>
  <si>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</si>
  <si>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</si>
  <si>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</si>
  <si>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</si>
  <si>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</si>
  <si>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</si>
  <si>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</si>
  <si>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</si>
  <si>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</si>
  <si>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</si>
  <si>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</si>
  <si>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</si>
  <si>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</si>
  <si>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</si>
  <si>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</si>
  <si>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</si>
  <si>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</si>
  <si>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</si>
  <si>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</si>
  <si>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</si>
  <si>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</si>
  <si>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</si>
  <si>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</si>
  <si>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</si>
  <si>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</si>
  <si>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</si>
  <si>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</si>
  <si>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</si>
  <si>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</si>
  <si>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</si>
  <si>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</si>
  <si>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</si>
  <si>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</si>
  <si>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</si>
  <si>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</si>
  <si>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</si>
  <si>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</si>
  <si>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</si>
  <si>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</si>
  <si>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</si>
  <si>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</si>
  <si>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</si>
  <si>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</si>
  <si>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</si>
  <si>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</si>
  <si>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</si>
  <si>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</si>
  <si>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</si>
  <si>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</si>
  <si>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</si>
  <si>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</si>
  <si>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</si>
  <si>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</si>
  <si>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</si>
  <si>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</si>
  <si>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</si>
  <si>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</si>
  <si>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</si>
  <si>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</si>
  <si>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</si>
  <si>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</si>
  <si>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</si>
  <si>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</si>
  <si>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</si>
  <si>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</si>
  <si>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</si>
  <si>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</si>
  <si>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</si>
  <si>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</si>
  <si>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</si>
  <si>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</si>
  <si>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</si>
  <si>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</si>
  <si>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</si>
  <si>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</si>
  <si>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</si>
  <si>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</si>
  <si>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</si>
  <si>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</si>
  <si>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</si>
  <si>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</si>
  <si>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</si>
  <si>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</si>
  <si>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</si>
  <si>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</si>
  <si>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</si>
  <si>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</si>
  <si>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</si>
  <si>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</si>
  <si>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</si>
  <si>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</si>
  <si>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</si>
  <si>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</si>
  <si>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</si>
  <si>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</si>
  <si>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</si>
  <si>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</si>
  <si>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</si>
  <si>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</si>
  <si>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</si>
  <si>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</si>
  <si>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</si>
  <si>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</si>
  <si>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</si>
  <si>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</si>
  <si>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</si>
  <si>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</si>
  <si>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</si>
  <si>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</si>
  <si>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</si>
  <si>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</si>
  <si>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</si>
  <si>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</si>
  <si>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</si>
  <si>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</si>
  <si>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</si>
  <si>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</si>
  <si>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</si>
  <si>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</si>
  <si>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</si>
  <si>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</si>
  <si>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</si>
  <si>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</si>
  <si>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</si>
  <si>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</si>
  <si>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</si>
  <si>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</si>
  <si>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</si>
  <si>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</si>
  <si>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</si>
  <si>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</si>
  <si>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</si>
  <si>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</si>
  <si>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</si>
  <si>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</si>
  <si>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</si>
  <si>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</si>
  <si>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</si>
  <si>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</si>
  <si>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</si>
  <si>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</si>
  <si>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</si>
  <si>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</si>
  <si>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</si>
  <si>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</si>
  <si>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</si>
  <si>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</si>
  <si>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</si>
  <si>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</si>
  <si>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</si>
  <si>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</si>
  <si>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</si>
  <si>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</si>
  <si>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</si>
  <si>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</si>
  <si>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</si>
  <si>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</si>
  <si>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</si>
  <si>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</si>
  <si>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</si>
  <si>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</si>
  <si>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</si>
  <si>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</si>
  <si>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</si>
  <si>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</si>
  <si>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</si>
  <si>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</si>
  <si>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</si>
  <si>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</si>
  <si>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</si>
  <si>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</si>
  <si>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</si>
  <si>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</si>
  <si>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</si>
  <si>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</si>
  <si>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</si>
  <si>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</si>
  <si>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</si>
  <si>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</si>
  <si>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</si>
  <si>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</si>
  <si>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</si>
  <si>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</si>
  <si>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</si>
  <si>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</si>
  <si>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</si>
  <si>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</si>
  <si>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</si>
  <si>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</si>
  <si>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</si>
  <si>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</si>
  <si>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</si>
  <si>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</si>
  <si>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</si>
  <si>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</si>
  <si>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</si>
  <si>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</si>
  <si>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</si>
  <si>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</si>
  <si>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</si>
  <si>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</si>
  <si>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</si>
  <si>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</si>
  <si>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</si>
  <si>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</si>
  <si>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</si>
  <si>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</si>
  <si>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</si>
  <si>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</si>
  <si>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</si>
  <si>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</si>
  <si>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</si>
  <si>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</si>
  <si>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</si>
  <si>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</si>
  <si>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</si>
  <si>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</si>
  <si>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</si>
  <si>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</si>
  <si>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</si>
  <si>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</si>
  <si>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</si>
  <si>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</si>
  <si>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</si>
  <si>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</si>
  <si>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</si>
  <si>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</si>
  <si>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</si>
  <si>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</si>
  <si>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</si>
  <si>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</si>
  <si>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</si>
  <si>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</si>
  <si>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</si>
  <si>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</si>
  <si>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</si>
  <si>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</si>
  <si>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</si>
  <si>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</si>
  <si>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</si>
  <si>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</si>
  <si>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</si>
  <si>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</si>
  <si>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</si>
  <si>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</si>
  <si>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</si>
  <si>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</si>
  <si>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</si>
  <si>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</si>
  <si>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</si>
  <si>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</si>
  <si>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</si>
  <si>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</si>
  <si>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</si>
  <si>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</si>
  <si>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</si>
  <si>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</si>
  <si>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</si>
  <si>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</si>
  <si>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</si>
  <si>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</si>
  <si>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</si>
  <si>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</si>
  <si>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</si>
  <si>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</si>
  <si>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</si>
  <si>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</si>
  <si>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</si>
  <si>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</si>
  <si>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</si>
  <si>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</si>
  <si>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</si>
  <si>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</si>
  <si>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</si>
  <si>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</si>
  <si>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</si>
  <si>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</si>
  <si>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</si>
  <si>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</si>
  <si>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</si>
  <si>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</si>
  <si>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</si>
  <si>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</si>
  <si>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</si>
  <si>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</si>
  <si>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</si>
  <si>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</si>
  <si>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</si>
  <si>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</si>
  <si>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</si>
  <si>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</si>
  <si>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</si>
  <si>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</si>
  <si>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</si>
  <si>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</si>
  <si>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</si>
  <si>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</si>
  <si>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</si>
  <si>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</si>
  <si>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</si>
  <si>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</si>
  <si>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</si>
  <si>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</si>
  <si>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</si>
  <si>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</si>
  <si>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</si>
  <si>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</si>
  <si>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</si>
  <si>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</si>
  <si>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</si>
  <si>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</si>
  <si>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</si>
  <si>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</si>
  <si>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</si>
  <si>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</si>
  <si>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</si>
  <si>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</si>
  <si>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</si>
  <si>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</si>
  <si>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</si>
  <si>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</si>
  <si>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</si>
  <si>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</si>
  <si>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</si>
  <si>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</si>
  <si>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</si>
  <si>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</si>
  <si>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</si>
  <si>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</si>
  <si>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</si>
  <si>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</si>
  <si>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</si>
  <si>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</si>
  <si>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</si>
  <si>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</si>
  <si>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</si>
  <si>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</si>
  <si>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</si>
  <si>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</si>
  <si>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</si>
  <si>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</si>
  <si>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</si>
  <si>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</si>
  <si>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</si>
  <si>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</si>
  <si>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</si>
  <si>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</si>
  <si>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</si>
  <si>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</si>
  <si>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</si>
  <si>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</si>
  <si>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</si>
  <si>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</si>
  <si>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</si>
  <si>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</si>
  <si>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</si>
  <si>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</si>
  <si>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</si>
  <si>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</si>
  <si>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</si>
  <si>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</si>
  <si>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</si>
  <si>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</si>
  <si>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</si>
  <si>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</si>
  <si>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</si>
  <si>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</si>
  <si>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</si>
  <si>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</si>
  <si>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</si>
  <si>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</si>
  <si>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</si>
  <si>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</si>
  <si>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</si>
  <si>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</si>
  <si>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</si>
  <si>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</si>
  <si>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</si>
  <si>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</si>
  <si>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</si>
  <si>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</si>
  <si>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</si>
  <si>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</si>
  <si>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</si>
  <si>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</si>
  <si>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</si>
  <si>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</si>
  <si>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</si>
  <si>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</si>
  <si>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</si>
  <si>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</si>
  <si>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</si>
  <si>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</si>
  <si>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</si>
  <si>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</si>
  <si>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</si>
  <si>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</si>
  <si>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</si>
  <si>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</si>
  <si>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</si>
  <si>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</si>
  <si>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</si>
  <si>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</si>
  <si>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</si>
  <si>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</si>
  <si>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</si>
  <si>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</si>
  <si>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</si>
  <si>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</si>
  <si>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</si>
  <si>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</si>
  <si>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</si>
  <si>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</si>
  <si>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</si>
  <si>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</si>
  <si>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</si>
  <si>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</si>
  <si>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</si>
  <si>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</si>
  <si>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</si>
  <si>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</si>
  <si>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</si>
  <si>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</si>
  <si>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</si>
  <si>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</si>
  <si>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</si>
  <si>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</si>
  <si>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</si>
  <si>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</si>
  <si>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</si>
  <si>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</si>
  <si>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</si>
  <si>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</si>
  <si>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</si>
  <si>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</si>
  <si>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</si>
  <si>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</si>
  <si>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</si>
  <si>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</si>
  <si>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</si>
  <si>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</si>
  <si>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</si>
  <si>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</si>
  <si>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</si>
  <si>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</si>
  <si>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</si>
  <si>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</si>
  <si>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</si>
  <si>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</si>
  <si>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</si>
  <si>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</si>
  <si>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</si>
  <si>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</si>
  <si>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</si>
  <si>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</si>
  <si>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</si>
  <si>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</si>
  <si>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</si>
  <si>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</si>
  <si>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</si>
  <si>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</si>
  <si>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</si>
  <si>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</si>
  <si>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</si>
  <si>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</si>
  <si>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</si>
  <si>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</si>
  <si>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</si>
  <si>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</si>
  <si>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</si>
  <si>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</si>
  <si>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</si>
  <si>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</si>
  <si>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</si>
  <si>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</si>
  <si>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</si>
  <si>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</si>
  <si>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</si>
  <si>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</si>
  <si>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</si>
  <si>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</si>
  <si>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</si>
  <si>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</si>
  <si>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</si>
  <si>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</si>
  <si>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</si>
  <si>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</si>
  <si>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</si>
  <si>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</si>
  <si>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</si>
  <si>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</si>
  <si>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</si>
  <si>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</si>
  <si>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</si>
  <si>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</si>
  <si>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</si>
  <si>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</si>
  <si>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</si>
  <si>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</si>
  <si>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</si>
  <si>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</si>
  <si>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</si>
  <si>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</si>
  <si>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</si>
  <si>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</si>
  <si>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</si>
  <si>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</si>
  <si>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</si>
  <si>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</si>
  <si>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</si>
  <si>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</si>
  <si>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</si>
  <si>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</si>
  <si>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</si>
  <si>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</si>
  <si>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</si>
  <si>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</si>
  <si>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</si>
  <si>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</si>
  <si>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</si>
  <si>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</si>
  <si>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</si>
  <si>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</si>
  <si>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</si>
  <si>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</si>
  <si>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</si>
  <si>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</si>
  <si>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</si>
  <si>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</si>
  <si>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</si>
  <si>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</si>
  <si>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</si>
  <si>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</si>
  <si>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</si>
  <si>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</si>
  <si>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</si>
  <si>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</si>
  <si>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</si>
  <si>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</si>
  <si>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</si>
  <si>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</si>
  <si>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</si>
  <si>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</si>
  <si>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</si>
  <si>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</si>
  <si>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</si>
  <si>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</si>
  <si>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</si>
  <si>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</si>
  <si>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</si>
  <si>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</si>
  <si>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</si>
  <si>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</si>
  <si>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</si>
  <si>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</si>
  <si>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</si>
  <si>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</si>
  <si>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</si>
  <si>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</si>
  <si>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</si>
  <si>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</si>
  <si>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</si>
  <si>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</si>
  <si>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</si>
  <si>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</si>
  <si>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</si>
  <si>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</si>
  <si>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</si>
  <si>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</si>
  <si>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</si>
  <si>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</si>
  <si>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</si>
  <si>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</si>
  <si>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</si>
  <si>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</si>
  <si>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</si>
  <si>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</si>
  <si>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</si>
  <si>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</si>
  <si>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</si>
  <si>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</si>
  <si>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</si>
  <si>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</si>
  <si>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</si>
  <si>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</si>
  <si>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</si>
  <si>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</si>
  <si>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</si>
  <si>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</si>
  <si>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</si>
  <si>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</si>
  <si>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</si>
  <si>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</si>
  <si>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</si>
  <si>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</si>
  <si>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</si>
  <si>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</si>
  <si>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</si>
  <si>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</si>
  <si>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</si>
  <si>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</si>
  <si>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</si>
  <si>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</si>
  <si>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</si>
  <si>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</si>
  <si>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</si>
  <si>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</si>
  <si>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</si>
  <si>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</si>
  <si>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</si>
  <si>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</si>
  <si>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</si>
  <si>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</si>
  <si>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</si>
  <si>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</si>
  <si>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</si>
  <si>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</si>
  <si>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</si>
  <si>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</si>
  <si>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</si>
  <si>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</si>
  <si>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</si>
  <si>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</si>
  <si>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</si>
  <si>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</si>
  <si>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</si>
  <si>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</si>
  <si>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</si>
  <si>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</si>
  <si>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</si>
  <si>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</si>
  <si>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</si>
  <si>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</si>
  <si>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</si>
  <si>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</si>
  <si>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</si>
  <si>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</si>
  <si>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</si>
  <si>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</si>
  <si>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</si>
  <si>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</si>
  <si>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</si>
  <si>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</si>
  <si>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</si>
  <si>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</si>
  <si>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</si>
  <si>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</si>
  <si>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</si>
  <si>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</si>
  <si>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</si>
  <si>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</si>
  <si>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</si>
  <si>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</si>
  <si>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</si>
  <si>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</si>
  <si>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</si>
  <si>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</si>
  <si>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</si>
  <si>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</si>
  <si>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</si>
  <si>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</si>
  <si>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</si>
  <si>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</si>
  <si>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</si>
  <si>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</si>
  <si>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</si>
  <si>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</si>
  <si>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</si>
  <si>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</si>
  <si>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</si>
  <si>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</si>
  <si>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</si>
  <si>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</si>
  <si>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</si>
  <si>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</si>
  <si>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</si>
  <si>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</si>
  <si>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</si>
  <si>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</si>
  <si>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</si>
  <si>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</si>
  <si>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</si>
  <si>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</si>
  <si>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</si>
  <si>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</si>
  <si>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</si>
  <si>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</si>
  <si>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</si>
  <si>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</si>
  <si>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</si>
  <si>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</si>
  <si>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</si>
  <si>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</si>
  <si>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</si>
  <si>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</si>
  <si>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</si>
  <si>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</si>
  <si>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</si>
  <si>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</si>
  <si>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</si>
  <si>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</si>
  <si>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</si>
  <si>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</si>
  <si>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</si>
  <si>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</si>
  <si>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</si>
  <si>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</si>
  <si>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</si>
  <si>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</si>
  <si>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</si>
  <si>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</si>
  <si>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</si>
  <si>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</si>
  <si>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</si>
  <si>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</si>
  <si>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</si>
  <si>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</si>
  <si>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</si>
  <si>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</si>
  <si>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</si>
  <si>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</si>
  <si>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</si>
  <si>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</si>
  <si>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</si>
  <si>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</si>
  <si>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</si>
  <si>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</si>
  <si>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</si>
  <si>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</si>
  <si>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</si>
  <si>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</si>
  <si>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</si>
  <si>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</si>
  <si>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</si>
  <si>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</si>
  <si>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</si>
  <si>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</si>
  <si>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</si>
  <si>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</si>
  <si>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</si>
  <si>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</si>
  <si>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</si>
  <si>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</si>
  <si>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</si>
  <si>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</si>
  <si>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</si>
  <si>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</si>
  <si>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</si>
  <si>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</si>
  <si>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</si>
  <si>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</si>
  <si>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</si>
  <si>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</si>
  <si>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</si>
  <si>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</si>
  <si>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</si>
  <si>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</si>
  <si>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</si>
  <si>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</si>
  <si>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</si>
  <si>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</si>
  <si>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</si>
  <si>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</si>
  <si>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</si>
  <si>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</si>
  <si>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</si>
  <si>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</si>
  <si>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</si>
  <si>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</si>
  <si>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</si>
  <si>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</si>
  <si>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</si>
  <si>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</si>
  <si>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</si>
  <si>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</si>
  <si>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</si>
  <si>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</si>
  <si>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</si>
  <si>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</si>
  <si>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</si>
  <si>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</si>
  <si>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</si>
  <si>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</si>
  <si>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</si>
  <si>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</si>
  <si>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</si>
  <si>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</si>
  <si>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</si>
  <si>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</si>
  <si>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</si>
  <si>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</si>
  <si>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</si>
  <si>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</si>
  <si>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</si>
  <si>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</si>
  <si>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</si>
  <si>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</si>
  <si>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</si>
  <si>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</si>
  <si>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</si>
  <si>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</si>
  <si>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</si>
  <si>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</si>
  <si>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</si>
  <si>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</si>
  <si>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</si>
  <si>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</si>
  <si>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</si>
  <si>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</si>
  <si>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</si>
  <si>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</si>
  <si>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</si>
  <si>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</si>
  <si>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</si>
  <si>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</si>
  <si>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</si>
  <si>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</si>
  <si>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</si>
  <si>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</si>
  <si>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</si>
  <si>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</si>
  <si>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</si>
  <si>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</si>
  <si>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</si>
  <si>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</si>
  <si>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</si>
  <si>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</si>
  <si>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</si>
  <si>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</si>
  <si>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</si>
  <si>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</si>
  <si>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</si>
  <si>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</si>
  <si>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</si>
  <si>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</si>
  <si>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</si>
  <si>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</si>
  <si>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</si>
  <si>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</si>
  <si>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</si>
  <si>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</si>
  <si>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</si>
  <si>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</si>
  <si>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</si>
  <si>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</si>
  <si>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</si>
  <si>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</si>
  <si>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</si>
  <si>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</si>
  <si>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</si>
  <si>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</si>
  <si>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</si>
  <si>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</si>
  <si>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</si>
  <si>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</si>
  <si>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</si>
  <si>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</si>
  <si>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</si>
  <si>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</si>
  <si>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</si>
  <si>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</si>
  <si>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</si>
  <si>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</si>
  <si>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</si>
  <si>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</si>
  <si>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</si>
  <si>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</si>
  <si>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</si>
  <si>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</si>
  <si>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</si>
  <si>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</si>
  <si>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</si>
  <si>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</si>
  <si>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</si>
  <si>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</si>
  <si>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</si>
  <si>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</si>
  <si>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</si>
  <si>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</si>
  <si>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</si>
  <si>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</si>
  <si>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</si>
  <si>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</si>
  <si>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</si>
  <si>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</si>
  <si>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</si>
  <si>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</si>
  <si>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</si>
  <si>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</si>
  <si>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</si>
  <si>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</si>
  <si>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</si>
  <si>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</si>
  <si>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</si>
  <si>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</si>
  <si>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</si>
  <si>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</si>
  <si>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</si>
  <si>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</si>
  <si>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</si>
  <si>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</si>
  <si>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</si>
  <si>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</si>
  <si>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</si>
  <si>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</si>
  <si>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</si>
  <si>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</si>
  <si>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</si>
  <si>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</si>
  <si>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</si>
  <si>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</si>
  <si>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</si>
  <si>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</si>
  <si>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</si>
  <si>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</si>
  <si>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</si>
  <si>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</si>
  <si>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</si>
  <si>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</si>
  <si>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</si>
  <si>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</si>
  <si>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</si>
  <si>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</si>
  <si>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</si>
  <si>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</si>
  <si>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</si>
  <si>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</si>
  <si>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</si>
  <si>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</si>
  <si>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</si>
  <si>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</si>
  <si>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</si>
  <si>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</si>
  <si>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</si>
  <si>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</si>
  <si>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</si>
  <si>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</si>
  <si>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</si>
  <si>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</si>
  <si>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</si>
  <si>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</si>
  <si>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</si>
  <si>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</si>
  <si>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</si>
  <si>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</si>
  <si>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</si>
  <si>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</si>
  <si>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</si>
  <si>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</si>
  <si>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</si>
  <si>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</si>
  <si>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</si>
  <si>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</si>
  <si>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</si>
  <si>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</si>
  <si>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</si>
  <si>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</si>
  <si>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</si>
  <si>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</si>
  <si>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</si>
  <si>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</si>
  <si>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</si>
  <si>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</si>
  <si>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</si>
  <si>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</si>
  <si>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</si>
  <si>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</si>
  <si>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</si>
  <si>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</si>
  <si>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</si>
  <si>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</si>
  <si>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</si>
  <si>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</si>
  <si>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</si>
  <si>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</si>
  <si>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</si>
  <si>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</si>
  <si>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</si>
  <si>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</si>
  <si>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</si>
  <si>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</si>
  <si>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</si>
  <si>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</si>
  <si>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</si>
  <si>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</si>
  <si>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</si>
  <si>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</si>
  <si>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</si>
  <si>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</si>
  <si>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</si>
  <si>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</si>
  <si>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</si>
  <si>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</si>
  <si>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</si>
  <si>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</si>
  <si>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</si>
  <si>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</si>
  <si>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</si>
  <si>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</si>
  <si>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</si>
  <si>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</si>
  <si>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</si>
  <si>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</si>
  <si>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</si>
  <si>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</si>
  <si>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</si>
  <si>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</si>
  <si>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</si>
  <si>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</si>
  <si>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</si>
  <si>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</si>
  <si>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</si>
  <si>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</si>
  <si>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</si>
  <si>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</si>
  <si>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</si>
  <si>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</si>
  <si>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</si>
  <si>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</si>
  <si>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</si>
  <si>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</si>
  <si>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</si>
  <si>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</si>
  <si>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</si>
  <si>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</si>
  <si>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</si>
  <si>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</si>
  <si>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</si>
  <si>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</si>
  <si>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</si>
  <si>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</si>
  <si>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</si>
  <si>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</si>
  <si>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</si>
  <si>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</si>
  <si>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</si>
  <si>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</si>
  <si>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</si>
  <si>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</si>
  <si>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</si>
  <si>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</si>
  <si>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</si>
  <si>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</si>
  <si>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</si>
  <si>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</si>
  <si>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</si>
  <si>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</si>
  <si>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</si>
  <si>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</si>
  <si>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</si>
  <si>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</si>
  <si>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</si>
  <si>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</si>
  <si>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</si>
  <si>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</si>
  <si>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</si>
  <si>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</si>
  <si>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</si>
  <si>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</si>
  <si>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</si>
  <si>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</si>
  <si>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</si>
  <si>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</si>
  <si>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</si>
  <si>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</si>
  <si>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</si>
  <si>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</si>
  <si>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</si>
  <si>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</si>
  <si>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</si>
  <si>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</si>
  <si>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</si>
  <si>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</si>
  <si>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</si>
  <si>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</si>
  <si>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</si>
  <si>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</si>
  <si>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</si>
  <si>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</si>
  <si>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</si>
  <si>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</si>
  <si>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</si>
  <si>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</si>
  <si>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</si>
  <si>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</si>
  <si>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</si>
  <si>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</si>
  <si>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</si>
  <si>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</si>
  <si>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</si>
  <si>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</si>
  <si>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</si>
  <si>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</si>
  <si>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</si>
  <si>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</si>
  <si>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</si>
  <si>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</si>
  <si>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</si>
  <si>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</si>
  <si>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</si>
  <si>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</si>
  <si>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</si>
  <si>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</si>
  <si>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</si>
  <si>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</si>
  <si>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</si>
  <si>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</si>
  <si>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</si>
  <si>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</si>
  <si>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</si>
  <si>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</si>
  <si>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</si>
  <si>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</si>
  <si>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</si>
  <si>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</si>
  <si>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</si>
  <si>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</si>
  <si>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</si>
  <si>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</si>
  <si>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</si>
  <si>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</si>
  <si>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</si>
  <si>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</si>
  <si>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</si>
  <si>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</si>
  <si>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</si>
  <si>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</si>
  <si>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</si>
  <si>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</si>
  <si>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</si>
  <si>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</si>
  <si>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</si>
  <si>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</si>
  <si>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</si>
  <si>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</si>
  <si>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</si>
  <si>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</si>
  <si>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</si>
  <si>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</si>
  <si>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</si>
  <si>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</si>
  <si>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</si>
  <si>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</si>
  <si>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</si>
  <si>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</si>
  <si>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</si>
  <si>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</si>
  <si>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</si>
  <si>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</si>
  <si>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</si>
  <si>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</si>
  <si>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</si>
  <si>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</si>
  <si>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</si>
  <si>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</si>
  <si>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</si>
  <si>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</si>
  <si>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</si>
  <si>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</si>
  <si>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</si>
  <si>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</si>
  <si>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</si>
  <si>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</si>
  <si>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</si>
  <si>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</si>
  <si>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</si>
  <si>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</si>
  <si>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</si>
  <si>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</si>
  <si>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</si>
  <si>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</si>
  <si>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</si>
  <si>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</si>
  <si>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</si>
  <si>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</si>
  <si>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</si>
  <si>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</si>
  <si>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</si>
  <si>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</si>
  <si>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</si>
  <si>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</si>
  <si>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</si>
  <si>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</si>
  <si>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</si>
  <si>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</si>
  <si>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</si>
  <si>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</si>
  <si>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</si>
  <si>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</si>
  <si>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</si>
  <si>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</si>
  <si>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</si>
  <si>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</si>
  <si>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</si>
  <si>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</si>
  <si>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</si>
  <si>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</si>
  <si>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</si>
  <si>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</si>
  <si>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</si>
  <si>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</si>
  <si>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</si>
  <si>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</si>
  <si>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</si>
  <si>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</si>
  <si>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</si>
  <si>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</si>
  <si>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</si>
  <si>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</si>
  <si>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</si>
  <si>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</si>
  <si>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</si>
  <si>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</si>
  <si>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</si>
  <si>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</si>
  <si>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</si>
  <si>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</si>
  <si>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</si>
  <si>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</si>
  <si>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</si>
  <si>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</si>
  <si>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</si>
  <si>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</si>
  <si>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</si>
  <si>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</si>
  <si>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</si>
  <si>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</si>
  <si>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</si>
  <si>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</si>
  <si>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</si>
  <si>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</si>
  <si>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</si>
  <si>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</si>
  <si>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</si>
  <si>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</si>
  <si>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</si>
  <si>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</si>
  <si>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</si>
  <si>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</si>
  <si>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</si>
  <si>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</si>
  <si>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</si>
  <si>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</si>
  <si>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</si>
  <si>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</si>
  <si>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</si>
  <si>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</si>
  <si>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</si>
  <si>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</si>
  <si>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</si>
  <si>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</si>
  <si>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</si>
  <si>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</si>
  <si>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</si>
  <si>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</si>
  <si>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</si>
  <si>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</si>
  <si>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</si>
  <si>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</si>
  <si>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</si>
  <si>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</si>
  <si>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</si>
  <si>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</si>
  <si>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</si>
  <si>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</si>
  <si>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</si>
  <si>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</si>
  <si>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</si>
  <si>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</si>
  <si>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</si>
  <si>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</si>
  <si>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</si>
  <si>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</si>
  <si>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</si>
  <si>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</si>
  <si>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</si>
  <si>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</si>
  <si>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</si>
  <si>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</si>
  <si>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</si>
  <si>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</si>
  <si>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</si>
  <si>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</si>
  <si>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</si>
  <si>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</si>
  <si>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</si>
  <si>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</si>
  <si>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</si>
  <si>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</si>
  <si>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</si>
  <si>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</si>
  <si>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</si>
  <si>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</si>
  <si>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</si>
  <si>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</si>
  <si>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</si>
  <si>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</si>
  <si>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</si>
  <si>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</si>
  <si>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</si>
  <si>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</si>
  <si>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</si>
  <si>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</si>
  <si>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</si>
  <si>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</si>
  <si>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</si>
  <si>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</si>
  <si>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</si>
  <si>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</si>
  <si>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</si>
  <si>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</si>
  <si>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</si>
  <si>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</si>
  <si>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</si>
  <si>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</si>
  <si>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</si>
  <si>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</si>
  <si>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</si>
  <si>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</si>
  <si>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</si>
  <si>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</si>
  <si>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</si>
  <si>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</si>
  <si>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</si>
  <si>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</si>
  <si>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</si>
  <si>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</si>
  <si>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</si>
  <si>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</si>
  <si>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</si>
  <si>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</si>
  <si>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</si>
  <si>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</si>
  <si>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</si>
  <si>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</si>
  <si>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</si>
  <si>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</si>
  <si>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</si>
  <si>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</si>
  <si>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</si>
  <si>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</si>
  <si>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</si>
  <si>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</si>
  <si>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</si>
  <si>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</si>
  <si>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</si>
  <si>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</si>
  <si>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</si>
  <si>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</si>
  <si>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</si>
  <si>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</si>
  <si>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</si>
  <si>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</si>
  <si>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</si>
  <si>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</si>
  <si>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</si>
  <si>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</si>
  <si>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</si>
  <si>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</si>
  <si>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</si>
  <si>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</si>
  <si>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</si>
  <si>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</si>
  <si>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</si>
  <si>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</si>
  <si>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</si>
  <si>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</si>
  <si>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</si>
  <si>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</si>
  <si>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</si>
  <si>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</si>
  <si>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</si>
  <si>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</si>
  <si>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</si>
  <si>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</si>
  <si>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</si>
  <si>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</si>
  <si>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</si>
  <si>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</si>
  <si>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</si>
  <si>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</si>
  <si>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</si>
  <si>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</si>
  <si>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</si>
  <si>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</si>
  <si>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</si>
  <si>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</si>
  <si>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</si>
  <si>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</si>
  <si>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</si>
  <si>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</si>
  <si>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</si>
  <si>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</si>
  <si>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</si>
  <si>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</si>
  <si>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</si>
  <si>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</si>
  <si>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</si>
  <si>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</si>
  <si>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</si>
  <si>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</si>
  <si>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</si>
  <si>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</si>
  <si>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</si>
  <si>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</si>
  <si>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</si>
  <si>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</si>
  <si>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</si>
  <si>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</si>
  <si>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</si>
  <si>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</si>
  <si>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</si>
  <si>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</si>
  <si>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</si>
  <si>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</si>
  <si>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</si>
  <si>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</si>
  <si>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</si>
  <si>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</si>
  <si>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</si>
  <si>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</si>
  <si>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</si>
  <si>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</si>
  <si>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</si>
  <si>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</si>
  <si>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</si>
  <si>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</si>
  <si>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</si>
  <si>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</si>
  <si>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</si>
  <si>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</si>
  <si>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</si>
  <si>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</si>
  <si>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</si>
  <si>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</si>
  <si>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</si>
  <si>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</si>
  <si>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</si>
  <si>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</si>
  <si>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</si>
  <si>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</si>
  <si>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</si>
  <si>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</si>
  <si>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</si>
  <si>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</si>
  <si>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</si>
  <si>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</si>
  <si>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</si>
  <si>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</si>
  <si>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</si>
  <si>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</si>
  <si>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</si>
  <si>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</si>
  <si>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</si>
  <si>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</si>
  <si>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</si>
  <si>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</si>
  <si>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</si>
  <si>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</si>
  <si>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</si>
  <si>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</si>
  <si>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</si>
  <si>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</si>
  <si>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</si>
  <si>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</si>
  <si>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</si>
  <si>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</si>
  <si>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</si>
  <si>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</si>
  <si>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</si>
  <si>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</si>
  <si>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</si>
  <si>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</si>
  <si>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</si>
  <si>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</si>
  <si>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</si>
  <si>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</si>
  <si>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</si>
  <si>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</si>
  <si>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</si>
  <si>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</si>
  <si>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</si>
  <si>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</si>
  <si>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</si>
  <si>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</si>
  <si>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</si>
  <si>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</si>
  <si>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</si>
  <si>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</si>
  <si>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</si>
  <si>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</si>
  <si>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</si>
  <si>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</si>
  <si>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</si>
  <si>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</si>
  <si>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</si>
  <si>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</si>
  <si>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</si>
  <si>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</si>
  <si>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</si>
  <si>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</si>
  <si>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</si>
  <si>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</si>
  <si>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</si>
  <si>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</si>
  <si>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</si>
  <si>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</si>
  <si>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</si>
  <si>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</si>
  <si>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</si>
  <si>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</si>
  <si>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</si>
  <si>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</si>
  <si>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</si>
  <si>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</si>
  <si>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</si>
  <si>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</si>
  <si>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</si>
  <si>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</si>
  <si>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</si>
  <si>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</si>
  <si>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</si>
  <si>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</si>
  <si>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</si>
  <si>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</si>
  <si>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</si>
  <si>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</si>
  <si>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</si>
  <si>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</si>
  <si>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</si>
  <si>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</si>
  <si>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</si>
  <si>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</si>
  <si>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</si>
  <si>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</si>
  <si>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</si>
  <si>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</si>
  <si>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</si>
  <si>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</si>
  <si>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</si>
  <si>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</si>
  <si>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</si>
  <si>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</si>
  <si>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</si>
  <si>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</si>
  <si>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</si>
  <si>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</si>
  <si>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</si>
  <si>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</si>
  <si>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</si>
  <si>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</si>
  <si>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</si>
  <si>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</si>
  <si>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</si>
  <si>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</si>
  <si>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</si>
  <si>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</si>
  <si>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</si>
  <si>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</si>
  <si>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</si>
  <si>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</si>
  <si>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</si>
  <si>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</si>
  <si>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</si>
  <si>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</si>
  <si>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</si>
  <si>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</si>
  <si>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</si>
  <si>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</si>
  <si>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</si>
  <si>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</si>
  <si>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</si>
  <si>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</si>
  <si>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</si>
  <si>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</si>
  <si>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</si>
  <si>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</si>
  <si>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</si>
  <si>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</si>
  <si>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</si>
  <si>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</si>
  <si>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</si>
  <si>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</si>
  <si>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</si>
  <si>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</si>
  <si>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</si>
  <si>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</si>
  <si>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</si>
  <si>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</si>
  <si>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</si>
  <si>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</si>
  <si>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</si>
  <si>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</si>
  <si>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</si>
  <si>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</si>
  <si>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</si>
  <si>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</si>
  <si>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</si>
  <si>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</si>
  <si>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</si>
  <si>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</si>
  <si>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</si>
  <si>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</si>
  <si>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</si>
  <si>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</si>
  <si>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</si>
  <si>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</si>
  <si>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</si>
  <si>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</si>
  <si>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</si>
  <si>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</si>
  <si>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</si>
  <si>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</si>
  <si>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</si>
  <si>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</si>
  <si>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</si>
  <si>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</si>
  <si>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</si>
  <si>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</si>
  <si>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</si>
  <si>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</si>
  <si>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</si>
  <si>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</si>
  <si>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</si>
  <si>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</si>
  <si>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</si>
  <si>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</si>
  <si>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</si>
  <si>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</si>
  <si>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</si>
  <si>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</si>
  <si>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</si>
  <si>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</si>
  <si>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</si>
  <si>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</si>
  <si>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</si>
  <si>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</si>
  <si>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</si>
  <si>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</si>
  <si>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</si>
  <si>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</si>
  <si>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</si>
  <si>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</si>
  <si>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</si>
  <si>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</si>
  <si>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</si>
  <si>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</si>
  <si>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</si>
  <si>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</si>
  <si>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</si>
  <si>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</si>
  <si>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</si>
  <si>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</si>
  <si>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</si>
  <si>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</si>
  <si>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</si>
  <si>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</si>
  <si>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</si>
  <si>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</si>
  <si>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</si>
  <si>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</si>
  <si>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</si>
  <si>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</si>
  <si>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</si>
  <si>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</si>
  <si>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</si>
  <si>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</si>
  <si>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</si>
  <si>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</si>
  <si>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</si>
  <si>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</si>
  <si>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</si>
  <si>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</si>
  <si>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</si>
  <si>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</si>
  <si>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</si>
  <si>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</si>
  <si>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</si>
  <si>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</si>
  <si>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</si>
  <si>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</si>
  <si>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</si>
  <si>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</si>
  <si>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</si>
  <si>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</si>
  <si>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</si>
  <si>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</si>
  <si>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</si>
  <si>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</si>
  <si>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</si>
  <si>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</si>
  <si>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</si>
  <si>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</si>
  <si>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</si>
  <si>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</si>
  <si>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</si>
  <si>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</si>
  <si>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</si>
  <si>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</si>
  <si>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</si>
  <si>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</si>
  <si>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</si>
  <si>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</si>
  <si>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</si>
  <si>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</si>
  <si>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</si>
  <si>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</si>
  <si>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</si>
  <si>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</si>
  <si>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</si>
  <si>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</si>
  <si>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</si>
  <si>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</si>
  <si>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</si>
  <si>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</si>
  <si>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</si>
  <si>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</si>
  <si>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</si>
  <si>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</si>
  <si>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</si>
  <si>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</si>
  <si>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</si>
  <si>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</si>
  <si>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</si>
  <si>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</si>
  <si>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</si>
  <si>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</si>
  <si>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</si>
  <si>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</si>
  <si>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</si>
  <si>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</si>
  <si>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</si>
  <si>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</si>
  <si>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</si>
  <si>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</si>
  <si>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</si>
  <si>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</si>
  <si>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</si>
  <si>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</si>
  <si>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</si>
  <si>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</si>
  <si>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</si>
  <si>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</si>
  <si>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</si>
  <si>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</si>
  <si>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</si>
  <si>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</si>
  <si>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</si>
  <si>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</si>
  <si>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</si>
  <si>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</si>
  <si>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</si>
  <si>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</si>
  <si>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</si>
  <si>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</si>
  <si>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</si>
  <si>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</si>
  <si>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</si>
  <si>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</si>
  <si>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</si>
  <si>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</si>
  <si>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</si>
  <si>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</si>
  <si>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</si>
  <si>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</si>
  <si>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</si>
  <si>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</si>
  <si>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</si>
  <si>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</si>
  <si>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</si>
  <si>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</si>
  <si>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</si>
  <si>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</si>
  <si>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</si>
  <si>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</si>
  <si>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</si>
  <si>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</si>
  <si>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</si>
  <si>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</si>
  <si>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</si>
  <si>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</si>
  <si>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</si>
  <si>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</si>
  <si>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</si>
  <si>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</si>
  <si>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</si>
  <si>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</si>
  <si>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</si>
  <si>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</si>
  <si>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</si>
  <si>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</si>
  <si>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</si>
  <si>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</si>
  <si>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</si>
  <si>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</si>
  <si>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</si>
  <si>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</si>
  <si>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</si>
  <si>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</si>
  <si>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</si>
  <si>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</si>
  <si>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</si>
  <si>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</si>
  <si>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</si>
  <si>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</si>
  <si>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</si>
  <si>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</si>
  <si>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</si>
  <si>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</si>
  <si>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</si>
  <si>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</si>
  <si>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</si>
  <si>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</si>
  <si>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</si>
  <si>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</si>
  <si>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</si>
  <si>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</si>
  <si>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</si>
  <si>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</si>
  <si>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</si>
  <si>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</si>
  <si>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</si>
  <si>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</si>
  <si>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</si>
  <si>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</si>
  <si>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</si>
  <si>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</si>
  <si>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</si>
  <si>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</si>
  <si>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</si>
  <si>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</si>
  <si>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</si>
  <si>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</si>
  <si>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</si>
  <si>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</si>
  <si>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</si>
  <si>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</si>
  <si>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</si>
  <si>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</si>
  <si>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</si>
  <si>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</si>
  <si>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</si>
  <si>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</si>
  <si>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</si>
  <si>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</si>
  <si>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</si>
  <si>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</si>
  <si>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</si>
  <si>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</si>
  <si>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</si>
  <si>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</si>
  <si>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</si>
  <si>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</si>
  <si>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</si>
  <si>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</si>
  <si>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</si>
  <si>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</si>
  <si>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</si>
  <si>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</si>
  <si>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</si>
  <si>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</si>
  <si>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</si>
  <si>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</si>
  <si>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</si>
  <si>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</si>
  <si>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</si>
  <si>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</si>
  <si>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</si>
  <si>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</si>
  <si>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</si>
  <si>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</si>
  <si>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</si>
  <si>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</si>
  <si>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</si>
  <si>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</si>
  <si>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</si>
  <si>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</si>
  <si>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</si>
  <si>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</si>
  <si>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</si>
  <si>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</si>
  <si>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</si>
  <si>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</si>
  <si>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</si>
  <si>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</si>
  <si>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</si>
  <si>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</si>
  <si>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</si>
  <si>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</si>
  <si>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</si>
  <si>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</si>
  <si>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</si>
  <si>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</si>
  <si>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</si>
  <si>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</si>
  <si>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</si>
  <si>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</si>
  <si>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</si>
  <si>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</si>
  <si>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</si>
  <si>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</si>
  <si>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</si>
  <si>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</si>
  <si>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</si>
  <si>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</si>
  <si>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</si>
  <si>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</si>
  <si>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</si>
  <si>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</si>
  <si>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</si>
  <si>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</si>
  <si>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</si>
  <si>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</si>
  <si>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</si>
  <si>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</si>
  <si>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</si>
  <si>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</si>
  <si>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</si>
  <si>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</si>
  <si>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</si>
  <si>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</si>
  <si>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</si>
  <si>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</si>
  <si>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</si>
  <si>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</si>
  <si>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</si>
  <si>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</si>
  <si>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</si>
  <si>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</si>
  <si>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</si>
  <si>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</si>
  <si>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</si>
  <si>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</si>
  <si>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</si>
  <si>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</si>
  <si>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</si>
  <si>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</si>
  <si>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</si>
  <si>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</si>
  <si>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</si>
  <si>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</si>
  <si>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</si>
  <si>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</si>
  <si>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</si>
  <si>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</si>
  <si>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</si>
  <si>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</si>
  <si>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</si>
  <si>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</si>
  <si>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</si>
  <si>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</si>
  <si>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</si>
  <si>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</si>
  <si>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</si>
  <si>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</si>
  <si>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</si>
  <si>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</si>
  <si>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</si>
  <si>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</si>
  <si>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</si>
  <si>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</si>
  <si>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</si>
  <si>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</si>
  <si>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</si>
  <si>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</si>
  <si>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</si>
  <si>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</si>
  <si>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</si>
  <si>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</si>
  <si>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</si>
  <si>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</si>
  <si>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</si>
  <si>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</si>
  <si>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</si>
  <si>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</si>
  <si>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</si>
  <si>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</si>
  <si>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</si>
  <si>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</si>
  <si>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</si>
  <si>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</si>
  <si>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</si>
  <si>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</si>
  <si>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</si>
  <si>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</si>
  <si>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</si>
  <si>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</si>
  <si>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</si>
  <si>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</si>
  <si>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</si>
  <si>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</si>
  <si>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</si>
  <si>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</si>
  <si>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</si>
  <si>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</si>
  <si>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</si>
  <si>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</si>
  <si>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</si>
  <si>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</si>
  <si>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</si>
  <si>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</si>
  <si>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</si>
  <si>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</si>
  <si>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</si>
  <si>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</si>
  <si>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</si>
  <si>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</si>
  <si>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</si>
  <si>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</si>
  <si>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</si>
  <si>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</si>
  <si>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</si>
  <si>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</si>
  <si>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</si>
  <si>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</si>
  <si>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</si>
  <si>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</si>
  <si>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</si>
  <si>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</si>
  <si>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</si>
  <si>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</si>
  <si>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</si>
  <si>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</si>
  <si>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</si>
  <si>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</si>
  <si>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</si>
  <si>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</si>
  <si>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</si>
  <si>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</si>
  <si>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</si>
  <si>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</si>
  <si>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</si>
  <si>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</si>
  <si>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</si>
  <si>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</si>
  <si>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</si>
  <si>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</si>
  <si>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</si>
  <si>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</si>
  <si>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</si>
  <si>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</si>
  <si>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</si>
  <si>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</si>
  <si>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</si>
  <si>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</si>
  <si>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</si>
  <si>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</si>
  <si>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</si>
  <si>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</si>
  <si>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</si>
  <si>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</si>
  <si>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</si>
  <si>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</si>
  <si>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</si>
  <si>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</si>
  <si>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</si>
  <si>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</si>
  <si>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</si>
  <si>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</si>
  <si>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</si>
  <si>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</si>
  <si>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</si>
  <si>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</si>
  <si>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</si>
  <si>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</si>
  <si>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</si>
  <si>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</si>
  <si>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</si>
  <si>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</si>
  <si>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</si>
  <si>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</si>
  <si>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</si>
  <si>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</si>
  <si>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</si>
  <si>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</si>
  <si>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</si>
  <si>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</si>
  <si>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</si>
  <si>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</si>
  <si>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</si>
  <si>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</si>
  <si>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</si>
  <si>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</si>
  <si>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</si>
  <si>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</si>
  <si>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</si>
  <si>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</si>
  <si>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</si>
  <si>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</si>
  <si>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</si>
  <si>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</si>
  <si>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</si>
  <si>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</si>
  <si>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</si>
  <si>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</si>
  <si>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</si>
  <si>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</si>
  <si>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</si>
  <si>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</si>
  <si>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</si>
  <si>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</si>
  <si>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</si>
  <si>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</si>
  <si>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</si>
  <si>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</si>
  <si>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</si>
  <si>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</si>
  <si>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</si>
  <si>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</si>
  <si>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</si>
  <si>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</si>
  <si>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</si>
  <si>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</si>
  <si>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</si>
  <si>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</si>
  <si>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</si>
  <si>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</si>
  <si>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</si>
  <si>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</si>
  <si>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</si>
  <si>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</si>
  <si>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</si>
  <si>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</si>
  <si>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</si>
  <si>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</si>
  <si>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</si>
  <si>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</si>
  <si>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</si>
  <si>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</si>
  <si>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</si>
  <si>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</si>
  <si>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</si>
  <si>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</si>
  <si>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</si>
  <si>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</si>
  <si>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</si>
  <si>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</si>
  <si>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</si>
  <si>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</si>
  <si>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</si>
  <si>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</si>
  <si>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</si>
  <si>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</si>
  <si>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</si>
  <si>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</si>
  <si>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</si>
  <si>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</si>
  <si>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</si>
  <si>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</si>
  <si>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</si>
  <si>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</si>
  <si>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</si>
  <si>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</si>
  <si>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</si>
  <si>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</si>
  <si>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</si>
  <si>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</si>
  <si>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</si>
  <si>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</si>
  <si>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</si>
  <si>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</si>
  <si>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</si>
  <si>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</si>
  <si>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</si>
  <si>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</si>
  <si>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</si>
  <si>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</si>
  <si>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</si>
  <si>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</si>
  <si>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</si>
  <si>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</si>
  <si>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</si>
  <si>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</si>
  <si>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</si>
  <si>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</si>
  <si>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</si>
  <si>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</si>
  <si>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</si>
  <si>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</si>
  <si>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</si>
  <si>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</si>
  <si>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</si>
  <si>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</si>
  <si>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</si>
  <si>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</si>
  <si>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</si>
  <si>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</si>
  <si>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</si>
  <si>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</si>
  <si>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</si>
  <si>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</si>
  <si>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</si>
  <si>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</si>
  <si>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</si>
  <si>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</si>
  <si>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</si>
  <si>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</si>
  <si>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</si>
  <si>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</si>
  <si>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</si>
  <si>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</si>
  <si>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</si>
  <si>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</si>
  <si>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</si>
  <si>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</si>
  <si>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</si>
  <si>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</si>
  <si>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</si>
  <si>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</si>
  <si>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</si>
  <si>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</si>
  <si>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</si>
  <si>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</si>
  <si>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</si>
  <si>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</si>
  <si>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</si>
  <si>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</si>
  <si>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</si>
  <si>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</si>
  <si>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</si>
  <si>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</si>
  <si>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</si>
  <si>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</si>
  <si>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</si>
  <si>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</si>
  <si>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</si>
  <si>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</si>
  <si>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</si>
  <si>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</si>
  <si>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</si>
  <si>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</si>
  <si>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</si>
  <si>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</si>
  <si>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</si>
  <si>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</si>
  <si>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</si>
  <si>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</si>
  <si>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</si>
  <si>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</si>
  <si>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</si>
  <si>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</si>
  <si>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</si>
  <si>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</si>
  <si>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</si>
  <si>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</si>
  <si>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</si>
  <si>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</si>
  <si>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</si>
  <si>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</si>
  <si>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</si>
  <si>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</si>
  <si>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</si>
  <si>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</si>
  <si>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</si>
  <si>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</si>
  <si>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</si>
  <si>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</si>
  <si>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</si>
  <si>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</si>
  <si>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</si>
  <si>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</si>
  <si>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</si>
  <si>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</si>
  <si>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</si>
  <si>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</si>
  <si>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</si>
  <si>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</si>
  <si>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</si>
  <si>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</si>
  <si>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</si>
  <si>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</si>
  <si>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</si>
  <si>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</si>
  <si>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</si>
  <si>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</si>
  <si>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</si>
  <si>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</si>
  <si>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</si>
  <si>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</si>
  <si>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</si>
  <si>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</si>
  <si>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</si>
  <si>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</si>
  <si>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</si>
  <si>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</si>
  <si>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</si>
  <si>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</si>
  <si>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</si>
  <si>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</si>
  <si>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</si>
  <si>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</si>
  <si>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</si>
  <si>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</si>
  <si>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</si>
  <si>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</si>
  <si>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</si>
  <si>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</si>
  <si>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</si>
  <si>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</si>
  <si>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</si>
  <si>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</si>
  <si>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</si>
  <si>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</si>
  <si>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</si>
  <si>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</si>
  <si>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</si>
  <si>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</si>
  <si>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</si>
  <si>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</si>
  <si>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</si>
  <si>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</si>
  <si>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</si>
  <si>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</si>
  <si>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</si>
  <si>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</si>
  <si>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</si>
  <si>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</si>
  <si>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</si>
  <si>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</si>
  <si>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</si>
  <si>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</si>
  <si>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</si>
  <si>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</si>
  <si>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</si>
  <si>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</si>
  <si>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</si>
  <si>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</si>
  <si>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</si>
  <si>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</si>
  <si>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</si>
  <si>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</si>
  <si>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</si>
  <si>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</si>
  <si>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</si>
  <si>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</si>
  <si>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</si>
  <si>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</si>
  <si>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</si>
  <si>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</si>
  <si>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</si>
  <si>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</si>
  <si>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</si>
  <si>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</si>
  <si>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</si>
  <si>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</si>
  <si>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</si>
  <si>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</si>
  <si>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</si>
  <si>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</si>
  <si>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</si>
  <si>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</si>
  <si>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</si>
  <si>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</si>
  <si>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</si>
  <si>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</si>
  <si>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</si>
  <si>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</si>
  <si>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</si>
  <si>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</si>
  <si>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</si>
  <si>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</si>
  <si>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</si>
  <si>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</si>
  <si>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</si>
  <si>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</si>
  <si>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</si>
  <si>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</si>
  <si>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</si>
  <si>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</si>
  <si>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</si>
  <si>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</si>
  <si>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</si>
  <si>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</si>
  <si>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</si>
  <si>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</si>
  <si>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</si>
  <si>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</si>
  <si>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</si>
  <si>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</si>
  <si>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</si>
  <si>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</si>
  <si>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</si>
  <si>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</si>
  <si>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</si>
  <si>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</si>
  <si>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</si>
  <si>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</si>
  <si>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</si>
  <si>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</si>
  <si>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</si>
  <si>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</si>
  <si>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</si>
  <si>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</si>
  <si>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</si>
  <si>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</si>
  <si>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</si>
  <si>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</si>
  <si>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</si>
  <si>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</si>
  <si>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</si>
  <si>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</si>
  <si>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</si>
  <si>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</si>
  <si>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</si>
  <si>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</si>
  <si>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</si>
  <si>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</si>
  <si>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</si>
  <si>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</si>
  <si>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</si>
  <si>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</si>
  <si>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</si>
  <si>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</si>
  <si>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</si>
  <si>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</si>
  <si>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</si>
  <si>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</si>
  <si>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</si>
  <si>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</si>
  <si>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</si>
  <si>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</si>
  <si>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</si>
  <si>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</si>
  <si>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</si>
  <si>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</si>
  <si>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</si>
  <si>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</si>
  <si>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</si>
  <si>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</si>
  <si>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</si>
  <si>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</si>
  <si>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</si>
  <si>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</si>
  <si>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</si>
  <si>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</si>
  <si>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</si>
  <si>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</si>
  <si>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</si>
  <si>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</si>
  <si>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</si>
  <si>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</si>
  <si>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</si>
  <si>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</si>
  <si>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</si>
  <si>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</si>
  <si>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</si>
  <si>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</si>
  <si>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</si>
  <si>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</si>
  <si>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</si>
  <si>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</si>
  <si>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</si>
  <si>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</si>
  <si>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</si>
  <si>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</si>
  <si>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</si>
  <si>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</si>
  <si>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</si>
  <si>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</si>
  <si>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</si>
  <si>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</si>
  <si>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</si>
  <si>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</si>
  <si>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</si>
  <si>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</si>
  <si>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</si>
  <si>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</si>
  <si>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</si>
  <si>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</si>
  <si>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</si>
  <si>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</si>
  <si>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</si>
  <si>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</si>
  <si>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</si>
  <si>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</si>
  <si>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</si>
  <si>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</si>
  <si>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</si>
  <si>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</si>
  <si>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</si>
  <si>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</si>
  <si>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</si>
  <si>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</si>
  <si>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</si>
  <si>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</si>
  <si>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</si>
  <si>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</si>
  <si>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</si>
  <si>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</si>
  <si>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</si>
  <si>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</si>
  <si>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</si>
  <si>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</si>
  <si>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</si>
  <si>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</si>
  <si>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</si>
  <si>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</si>
  <si>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</si>
  <si>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</si>
  <si>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</si>
  <si>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</si>
  <si>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</si>
  <si>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</si>
  <si>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</si>
  <si>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</si>
  <si>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</si>
  <si>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</si>
  <si>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</si>
  <si>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</si>
  <si>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</si>
  <si>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</si>
  <si>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</si>
  <si>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</si>
  <si>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</si>
  <si>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</si>
  <si>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</si>
  <si>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</si>
  <si>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</si>
  <si>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</si>
  <si>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</si>
  <si>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</si>
  <si>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</si>
  <si>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</si>
  <si>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</si>
  <si>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</si>
  <si>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</si>
  <si>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</si>
  <si>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</si>
  <si>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</si>
  <si>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</si>
  <si>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</si>
  <si>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</si>
  <si>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</si>
  <si>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</si>
  <si>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</si>
  <si>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</si>
  <si>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</si>
  <si>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</si>
  <si>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</si>
  <si>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</si>
  <si>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</si>
  <si>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</si>
  <si>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</si>
  <si>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</si>
  <si>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</si>
  <si>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</si>
  <si>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</si>
  <si>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</si>
  <si>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</si>
  <si>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</si>
  <si>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</si>
  <si>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</si>
  <si>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</si>
  <si>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</si>
  <si>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</si>
  <si>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</si>
  <si>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</si>
  <si>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</si>
  <si>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</si>
  <si>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</si>
  <si>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</si>
  <si>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</si>
  <si>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</si>
  <si>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</si>
  <si>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</si>
  <si>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</si>
  <si>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</si>
  <si>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</si>
  <si>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</si>
  <si>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</si>
  <si>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</si>
  <si>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</si>
  <si>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</si>
  <si>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</si>
  <si>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</si>
  <si>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</si>
  <si>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</si>
  <si>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</si>
  <si>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</si>
  <si>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</si>
  <si>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</si>
  <si>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</si>
  <si>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</si>
  <si>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</si>
  <si>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</si>
  <si>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</si>
  <si>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</si>
  <si>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</si>
  <si>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</si>
  <si>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</si>
  <si>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</si>
  <si>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</si>
  <si>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</si>
  <si>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</si>
  <si>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</si>
  <si>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</si>
  <si>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</si>
  <si>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</si>
  <si>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</si>
  <si>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</si>
  <si>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</si>
  <si>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</si>
  <si>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</si>
  <si>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</si>
  <si>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</si>
  <si>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</si>
  <si>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</si>
  <si>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</si>
  <si>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</si>
  <si>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</si>
  <si>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</si>
  <si>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</si>
  <si>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</si>
  <si>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</si>
  <si>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</si>
  <si>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</si>
  <si>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</si>
  <si>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</si>
  <si>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</si>
  <si>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</si>
  <si>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</si>
  <si>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</si>
  <si>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</si>
  <si>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</si>
  <si>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</si>
  <si>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</si>
  <si>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</si>
  <si>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</si>
  <si>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</si>
  <si>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</si>
  <si>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</si>
  <si>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</si>
  <si>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</si>
  <si>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</si>
  <si>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</si>
  <si>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</si>
  <si>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</si>
  <si>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</si>
  <si>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</si>
  <si>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</si>
  <si>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</si>
  <si>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</si>
  <si>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</si>
  <si>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</si>
  <si>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</si>
  <si>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</si>
  <si>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</si>
  <si>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</si>
  <si>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</si>
  <si>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</si>
  <si>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</si>
  <si>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</si>
  <si>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</si>
  <si>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</si>
  <si>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</si>
  <si>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</si>
  <si>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</si>
  <si>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</si>
  <si>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</si>
  <si>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</si>
  <si>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</si>
  <si>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</si>
  <si>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</si>
  <si>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</si>
  <si>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</si>
  <si>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</si>
  <si>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</si>
  <si>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</si>
  <si>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</si>
  <si>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</si>
  <si>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</si>
  <si>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</si>
  <si>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</si>
  <si>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</si>
  <si>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</si>
  <si>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</si>
  <si>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</si>
  <si>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</si>
  <si>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</si>
  <si>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</si>
  <si>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</si>
  <si>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</si>
  <si>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</si>
  <si>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</si>
  <si>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</si>
  <si>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</si>
  <si>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</si>
  <si>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</si>
  <si>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</si>
  <si>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</si>
  <si>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</si>
  <si>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</si>
  <si>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</si>
  <si>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</si>
  <si>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</si>
  <si>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</si>
  <si>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</si>
  <si>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</si>
  <si>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</si>
  <si>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</si>
  <si>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</si>
  <si>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</si>
  <si>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</si>
  <si>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</si>
  <si>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</si>
  <si>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</si>
  <si>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</si>
  <si>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</si>
  <si>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</si>
  <si>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</si>
  <si>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</si>
  <si>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</si>
  <si>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</si>
  <si>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</si>
  <si>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</si>
  <si>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</si>
  <si>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</si>
  <si>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</si>
  <si>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</si>
  <si>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</si>
  <si>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</si>
  <si>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</si>
  <si>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</si>
  <si>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</si>
  <si>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</si>
  <si>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</si>
  <si>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</si>
  <si>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</si>
  <si>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</si>
  <si>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</si>
  <si>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</si>
  <si>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</si>
  <si>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</si>
  <si>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</si>
  <si>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</si>
  <si>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</si>
  <si>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</si>
  <si>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</si>
  <si>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</si>
  <si>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</si>
  <si>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</si>
  <si>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</si>
  <si>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</si>
  <si>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</si>
  <si>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</si>
  <si>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</si>
  <si>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</si>
  <si>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</si>
  <si>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</si>
  <si>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</si>
  <si>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</si>
  <si>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</si>
  <si>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</si>
  <si>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</si>
  <si>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</si>
  <si>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</si>
  <si>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</si>
  <si>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</si>
  <si>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</si>
  <si>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</si>
  <si>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</si>
  <si>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</si>
  <si>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</si>
  <si>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</si>
  <si>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</si>
  <si>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</si>
  <si>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</si>
  <si>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</si>
  <si>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</si>
  <si>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</si>
  <si>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</si>
  <si>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</si>
  <si>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</si>
  <si>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</si>
  <si>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</si>
  <si>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</si>
  <si>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</si>
  <si>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</si>
  <si>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</si>
  <si>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</si>
  <si>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</si>
  <si>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</si>
  <si>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</si>
  <si>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</si>
  <si>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</si>
  <si>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</si>
  <si>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</si>
  <si>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</si>
  <si>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</si>
  <si>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</si>
  <si>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</si>
  <si>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</si>
  <si>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</si>
  <si>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</si>
  <si>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</si>
  <si>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</si>
  <si>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</si>
  <si>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</si>
  <si>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</si>
  <si>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</si>
  <si>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</si>
  <si>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</si>
  <si>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</si>
  <si>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</si>
  <si>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</si>
  <si>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</si>
  <si>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</si>
  <si>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</si>
  <si>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</si>
  <si>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</si>
  <si>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</si>
  <si>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</si>
  <si>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</si>
  <si>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</si>
  <si>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</si>
  <si>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</si>
  <si>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</si>
  <si>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</si>
  <si>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</si>
  <si>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</si>
  <si>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</si>
  <si>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</si>
  <si>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</si>
  <si>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</si>
  <si>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</si>
  <si>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</si>
  <si>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</si>
  <si>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</si>
  <si>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</si>
  <si>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</si>
  <si>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</si>
  <si>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</si>
  <si>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</si>
  <si>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</si>
  <si>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</si>
  <si>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</si>
  <si>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</si>
  <si>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</si>
  <si>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</si>
  <si>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</si>
  <si>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</si>
  <si>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</si>
  <si>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</si>
  <si>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</si>
  <si>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</si>
  <si>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</si>
  <si>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</si>
  <si>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</si>
  <si>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</si>
  <si>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</si>
  <si>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</si>
  <si>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</si>
  <si>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</si>
  <si>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</si>
  <si>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</si>
  <si>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</si>
  <si>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</si>
  <si>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</si>
  <si>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</si>
  <si>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</si>
  <si>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</si>
  <si>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</si>
  <si>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</si>
  <si>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</si>
  <si>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</si>
  <si>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</si>
  <si>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</si>
  <si>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</si>
  <si>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</si>
  <si>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</si>
  <si>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</si>
  <si>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</si>
  <si>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</si>
  <si>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</si>
  <si>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</si>
  <si>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</si>
  <si>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</si>
  <si>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</si>
  <si>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</si>
  <si>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</si>
  <si>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</si>
  <si>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</si>
  <si>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</si>
  <si>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</si>
  <si>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</si>
  <si>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</si>
  <si>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</si>
  <si>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</si>
  <si>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</si>
  <si>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</si>
  <si>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</si>
  <si>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</si>
  <si>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</si>
  <si>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</si>
  <si>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</si>
  <si>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</si>
  <si>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</si>
  <si>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</si>
  <si>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</si>
  <si>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</si>
  <si>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</si>
  <si>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</si>
  <si>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</si>
  <si>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</si>
  <si>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</si>
  <si>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</si>
  <si>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</si>
  <si>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</si>
  <si>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</si>
  <si>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</si>
  <si>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</si>
  <si>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</si>
  <si>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</si>
  <si>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</si>
  <si>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</si>
  <si>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</si>
  <si>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</si>
  <si>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</si>
  <si>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</si>
  <si>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</si>
  <si>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</si>
  <si>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</si>
  <si>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</si>
  <si>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</si>
  <si>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</si>
  <si>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</si>
  <si>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</si>
  <si>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</si>
  <si>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</si>
  <si>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</si>
  <si>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</si>
  <si>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</si>
  <si>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</si>
  <si>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</si>
  <si>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</si>
  <si>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</si>
  <si>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</si>
  <si>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</si>
  <si>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</si>
  <si>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</si>
  <si>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</si>
  <si>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</si>
  <si>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</si>
  <si>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</si>
  <si>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</si>
  <si>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</si>
  <si>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</si>
  <si>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</si>
  <si>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</si>
  <si>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</si>
  <si>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</si>
  <si>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</si>
  <si>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</si>
  <si>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</si>
  <si>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</si>
  <si>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</si>
  <si>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</si>
  <si>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</si>
  <si>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</si>
  <si>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</si>
  <si>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</si>
  <si>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</si>
  <si>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</si>
  <si>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</si>
  <si>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</si>
  <si>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</si>
  <si>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</si>
  <si>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</si>
  <si>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</si>
  <si>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</si>
  <si>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</si>
  <si>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</si>
  <si>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</si>
  <si>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</si>
  <si>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</si>
  <si>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</si>
  <si>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</si>
  <si>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</si>
  <si>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</si>
  <si>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</si>
  <si>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</si>
  <si>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</si>
  <si>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</si>
  <si>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</si>
  <si>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</si>
  <si>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</si>
  <si>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</si>
  <si>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</si>
  <si>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</si>
  <si>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</si>
  <si>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</si>
  <si>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</si>
  <si>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</si>
  <si>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</si>
  <si>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</si>
  <si>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</si>
  <si>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</si>
  <si>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</si>
  <si>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</si>
  <si>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</si>
  <si>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</si>
  <si>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</si>
  <si>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</si>
  <si>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</si>
  <si>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</si>
  <si>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</si>
  <si>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</si>
  <si>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</si>
  <si>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</si>
  <si>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</si>
  <si>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</si>
  <si>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</si>
  <si>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</si>
  <si>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</si>
  <si>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</si>
  <si>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</si>
  <si>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</si>
  <si>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</si>
  <si>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</si>
  <si>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</si>
  <si>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</si>
  <si>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</si>
  <si>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</si>
  <si>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</si>
  <si>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</si>
  <si>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</si>
  <si>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</si>
  <si>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</si>
  <si>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</si>
  <si>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</si>
  <si>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</si>
  <si>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</si>
  <si>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</si>
  <si>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</si>
  <si>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</si>
  <si>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</si>
  <si>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</si>
  <si>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</si>
  <si>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</si>
  <si>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</si>
  <si>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</si>
  <si>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</si>
  <si>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</si>
  <si>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</si>
  <si>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</si>
  <si>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</si>
  <si>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</si>
  <si>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</si>
  <si>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</si>
  <si>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</si>
  <si>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</si>
  <si>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</si>
  <si>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</si>
  <si>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</si>
  <si>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</si>
  <si>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</si>
  <si>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</si>
  <si>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</si>
  <si>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</si>
  <si>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</si>
  <si>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</si>
  <si>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</si>
  <si>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</si>
  <si>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</si>
  <si>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</si>
  <si>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</si>
  <si>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</si>
  <si>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</si>
  <si>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</si>
  <si>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</si>
  <si>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</si>
  <si>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</si>
  <si>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</si>
  <si>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</si>
  <si>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</si>
  <si>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</si>
  <si>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</si>
  <si>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</si>
  <si>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</si>
  <si>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</si>
  <si>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</si>
  <si>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</si>
  <si>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</si>
  <si>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</si>
  <si>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</si>
  <si>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</si>
  <si>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</si>
  <si>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</si>
  <si>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</si>
  <si>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</si>
  <si>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</si>
  <si>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</si>
  <si>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</si>
  <si>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</si>
  <si>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</si>
  <si>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</si>
  <si>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</si>
  <si>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</si>
  <si>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</si>
  <si>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</si>
  <si>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</si>
  <si>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</si>
  <si>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</si>
  <si>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</si>
  <si>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</si>
  <si>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</si>
  <si>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</si>
  <si>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</si>
  <si>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</si>
  <si>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</si>
  <si>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</si>
  <si>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</si>
  <si>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</si>
  <si>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</si>
  <si>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</si>
  <si>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</si>
  <si>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</si>
  <si>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</si>
  <si>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</si>
  <si>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</si>
  <si>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</si>
  <si>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</si>
  <si>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</si>
  <si>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</si>
  <si>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</si>
  <si>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</si>
  <si>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</si>
  <si>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</si>
  <si>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</si>
  <si>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</si>
  <si>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</si>
  <si>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</si>
  <si>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</si>
  <si>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</si>
  <si>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</si>
  <si>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</si>
  <si>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</si>
  <si>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</si>
  <si>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</si>
  <si>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</si>
  <si>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</si>
  <si>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</si>
  <si>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</si>
  <si>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</si>
  <si>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</si>
  <si>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</si>
  <si>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</si>
  <si>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</si>
  <si>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</si>
  <si>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</si>
  <si>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</si>
  <si>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</si>
  <si>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</si>
  <si>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</si>
  <si>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</si>
  <si>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</si>
  <si>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</si>
  <si>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</si>
  <si>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</si>
  <si>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</si>
  <si>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</si>
  <si>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</si>
  <si>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</si>
  <si>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</si>
  <si>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</si>
  <si>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</si>
  <si>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</si>
  <si>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</si>
  <si>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</si>
  <si>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</si>
  <si>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</si>
  <si>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</si>
  <si>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</si>
  <si>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</si>
  <si>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</si>
  <si>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</si>
  <si>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</si>
  <si>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</si>
  <si>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</si>
  <si>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</si>
  <si>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</si>
  <si>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</si>
  <si>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</si>
  <si>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</si>
  <si>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</si>
  <si>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</si>
  <si>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</si>
  <si>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</si>
  <si>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</si>
  <si>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</si>
  <si>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</si>
  <si>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</si>
  <si>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</si>
  <si>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</si>
  <si>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</si>
  <si>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</si>
  <si>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</si>
  <si>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</si>
  <si>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</si>
  <si>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</si>
  <si>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</si>
  <si>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</si>
  <si>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</si>
  <si>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</si>
  <si>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</si>
  <si>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</si>
  <si>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</si>
  <si>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</si>
  <si>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</si>
  <si>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</si>
  <si>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</si>
  <si>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</si>
  <si>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</si>
  <si>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</si>
  <si>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</si>
  <si>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</si>
  <si>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</si>
  <si>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</si>
  <si>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</si>
  <si>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</si>
  <si>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</si>
  <si>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</si>
  <si>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</si>
  <si>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</si>
  <si>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</si>
  <si>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</si>
  <si>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</si>
  <si>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</si>
  <si>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</si>
  <si>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</si>
  <si>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</si>
  <si>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</si>
  <si>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</si>
  <si>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</si>
  <si>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</si>
  <si>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</si>
  <si>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</si>
  <si>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</si>
  <si>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</si>
  <si>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</si>
  <si>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</si>
  <si>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</si>
  <si>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</si>
  <si>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</si>
  <si>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</si>
  <si>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</si>
  <si>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</si>
  <si>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</si>
  <si>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</si>
  <si>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</si>
  <si>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</si>
  <si>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</si>
  <si>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</si>
  <si>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</si>
  <si>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</si>
  <si>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</si>
  <si>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</si>
  <si>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</si>
  <si>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</si>
  <si>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</si>
  <si>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</si>
  <si>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</si>
  <si>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</si>
  <si>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</si>
  <si>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</si>
  <si>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</si>
  <si>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</si>
  <si>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</si>
  <si>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</si>
  <si>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</si>
  <si>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</si>
  <si>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</si>
  <si>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</si>
  <si>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</si>
  <si>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</si>
  <si>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</si>
  <si>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</si>
  <si>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</si>
  <si>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</si>
  <si>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</si>
  <si>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</si>
  <si>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</si>
  <si>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</si>
  <si>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</si>
  <si>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</si>
  <si>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</si>
  <si>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</si>
  <si>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</si>
  <si>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</si>
  <si>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</si>
  <si>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</si>
  <si>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</si>
  <si>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</si>
  <si>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</si>
  <si>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</si>
  <si>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</si>
  <si>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</si>
  <si>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</si>
  <si>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</si>
  <si>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</si>
  <si>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</si>
  <si>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</si>
  <si>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</si>
  <si>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</si>
  <si>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</si>
  <si>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</si>
  <si>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</si>
  <si>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</si>
  <si>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</si>
  <si>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</si>
  <si>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</si>
  <si>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</si>
  <si>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</si>
  <si>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</si>
  <si>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</si>
  <si>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</si>
  <si>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</si>
  <si>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</si>
  <si>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</si>
  <si>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</si>
  <si>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</si>
  <si>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</si>
  <si>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</si>
  <si>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</si>
  <si>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</si>
  <si>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</si>
  <si>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</si>
  <si>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</si>
  <si>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</si>
  <si>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</si>
  <si>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</si>
  <si>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</si>
  <si>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</si>
  <si>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</si>
  <si>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</si>
  <si>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</si>
  <si>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</si>
  <si>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</si>
  <si>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</si>
  <si>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</si>
  <si>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</si>
  <si>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</si>
  <si>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</si>
  <si>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</si>
  <si>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</si>
  <si>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</si>
  <si>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</si>
  <si>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</si>
  <si>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</si>
  <si>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</si>
  <si>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</si>
  <si>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</si>
  <si>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</si>
  <si>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</si>
  <si>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</si>
  <si>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</si>
  <si>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</si>
  <si>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</si>
  <si>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</si>
  <si>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</si>
  <si>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</si>
  <si>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</si>
  <si>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</si>
  <si>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</si>
  <si>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</si>
  <si>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</si>
  <si>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</si>
  <si>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</si>
  <si>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</si>
  <si>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</si>
  <si>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</si>
  <si>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</si>
  <si>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</si>
  <si>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</si>
  <si>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</si>
  <si>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</si>
  <si>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</si>
  <si>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</si>
  <si>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</si>
  <si>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</si>
  <si>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</si>
  <si>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</si>
  <si>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</si>
  <si>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</si>
  <si>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</si>
  <si>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</si>
  <si>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</si>
  <si>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</si>
  <si>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</si>
  <si>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</si>
  <si>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</si>
  <si>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</si>
  <si>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</si>
  <si>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</si>
  <si>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</si>
  <si>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</si>
  <si>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</si>
  <si>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</si>
  <si>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</si>
  <si>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</si>
  <si>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</si>
  <si>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</si>
  <si>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</si>
  <si>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</si>
  <si>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</si>
  <si>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</si>
  <si>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</si>
  <si>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</si>
  <si>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</si>
  <si>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</si>
  <si>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</si>
  <si>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</si>
  <si>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</si>
  <si>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</si>
  <si>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</si>
  <si>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</si>
  <si>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</si>
  <si>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</si>
  <si>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</si>
  <si>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</si>
  <si>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</si>
  <si>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</si>
  <si>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</si>
  <si>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</si>
  <si>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</si>
  <si>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</si>
  <si>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</si>
  <si>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</si>
  <si>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</si>
  <si>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</si>
  <si>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</si>
  <si>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</si>
  <si>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</si>
  <si>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</si>
  <si>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</si>
  <si>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</si>
  <si>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</si>
  <si>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</si>
  <si>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</si>
  <si>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</si>
  <si>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</si>
  <si>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</si>
  <si>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</si>
  <si>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</si>
  <si>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</si>
  <si>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</si>
  <si>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</si>
  <si>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</si>
  <si>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</si>
  <si>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</si>
  <si>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</si>
  <si>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</si>
  <si>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</si>
  <si>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</si>
  <si>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</si>
  <si>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</si>
  <si>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</si>
  <si>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</si>
  <si>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</si>
  <si>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</si>
  <si>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</si>
  <si>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</si>
  <si>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</si>
  <si>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</si>
  <si>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</si>
  <si>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</si>
  <si>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</si>
  <si>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</si>
  <si>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</si>
  <si>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</si>
  <si>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</si>
  <si>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</si>
  <si>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</si>
  <si>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</si>
  <si>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</si>
  <si>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</si>
  <si>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</si>
  <si>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</si>
  <si>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</si>
  <si>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</si>
  <si>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</si>
  <si>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</si>
  <si>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</si>
  <si>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</si>
  <si>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</si>
  <si>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</si>
  <si>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</si>
  <si>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</si>
  <si>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</si>
  <si>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</si>
  <si>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</si>
  <si>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</si>
  <si>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</si>
  <si>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</si>
  <si>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</si>
  <si>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</si>
  <si>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</si>
  <si>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</si>
  <si>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</si>
  <si>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</si>
  <si>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</si>
  <si>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</si>
  <si>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</si>
  <si>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</si>
  <si>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</si>
  <si>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</si>
  <si>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</si>
  <si>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</si>
  <si>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</si>
  <si>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</si>
  <si>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</si>
  <si>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</si>
  <si>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</si>
  <si>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</si>
  <si>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</si>
  <si>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</si>
  <si>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</si>
  <si>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</si>
  <si>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</si>
  <si>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</si>
  <si>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</si>
  <si>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</si>
  <si>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</si>
  <si>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</si>
  <si>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</si>
  <si>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</si>
  <si>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</si>
  <si>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</si>
  <si>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</si>
  <si>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</si>
  <si>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</si>
  <si>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</si>
  <si>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</si>
  <si>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</si>
  <si>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</si>
  <si>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</si>
  <si>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</si>
  <si>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</si>
  <si>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</si>
  <si>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</si>
  <si>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</si>
  <si>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</si>
  <si>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</si>
  <si>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</si>
  <si>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</si>
  <si>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</si>
  <si>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</si>
  <si>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</si>
  <si>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</si>
  <si>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</si>
  <si>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</si>
  <si>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</si>
  <si>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</si>
  <si>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</si>
  <si>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</si>
  <si>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</si>
  <si>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</si>
  <si>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</si>
  <si>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</si>
  <si>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</si>
  <si>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</si>
  <si>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</si>
  <si>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</si>
  <si>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</si>
  <si>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</si>
  <si>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</si>
  <si>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</si>
  <si>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</si>
  <si>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</si>
  <si>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</si>
  <si>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</si>
  <si>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</si>
  <si>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</si>
  <si>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</si>
  <si>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</si>
  <si>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</si>
  <si>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</si>
  <si>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</si>
  <si>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</si>
  <si>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</si>
  <si>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</si>
  <si>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</si>
  <si>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</si>
  <si>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</si>
  <si>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</si>
  <si>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</si>
  <si>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</si>
  <si>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</si>
  <si>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</si>
  <si>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</si>
  <si>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</si>
  <si>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</si>
  <si>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</si>
  <si>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</si>
  <si>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</si>
  <si>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</si>
  <si>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</si>
  <si>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</si>
  <si>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</si>
  <si>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</si>
  <si>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</si>
  <si>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</si>
  <si>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</si>
  <si>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</si>
  <si>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</si>
  <si>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</si>
  <si>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</si>
  <si>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</si>
  <si>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</si>
  <si>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</si>
  <si>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</si>
  <si>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</si>
  <si>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</si>
  <si>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</si>
  <si>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</si>
  <si>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</si>
  <si>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</si>
  <si>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</si>
  <si>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</si>
  <si>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</si>
  <si>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</si>
  <si>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</si>
  <si>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</si>
  <si>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</si>
  <si>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</si>
  <si>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</si>
  <si>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</si>
  <si>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</si>
  <si>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</si>
  <si>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</si>
  <si>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</si>
  <si>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</si>
  <si>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</si>
  <si>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</si>
  <si>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</si>
  <si>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</si>
  <si>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</si>
  <si>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</si>
  <si>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</si>
  <si>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</si>
  <si>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</si>
  <si>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</si>
  <si>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</si>
  <si>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</si>
  <si>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</si>
  <si>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</si>
  <si>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</si>
  <si>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</si>
  <si>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</si>
  <si>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</si>
  <si>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</si>
  <si>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</si>
  <si>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</si>
  <si>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</si>
  <si>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</si>
  <si>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</si>
  <si>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</si>
  <si>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</si>
  <si>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</si>
  <si>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</si>
  <si>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</si>
  <si>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</si>
  <si>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</si>
  <si>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</si>
  <si>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</si>
  <si>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</si>
  <si>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</si>
  <si>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</si>
  <si>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</si>
  <si>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</si>
  <si>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</si>
  <si>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</si>
  <si>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</si>
  <si>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</si>
  <si>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</si>
  <si>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</si>
  <si>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</si>
  <si>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</si>
  <si>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</si>
  <si>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</si>
  <si>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</si>
  <si>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</si>
  <si>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</si>
  <si>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</si>
  <si>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</si>
  <si>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</si>
  <si>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</si>
  <si>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</si>
  <si>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</si>
  <si>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</si>
  <si>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</si>
  <si>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</si>
  <si>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</si>
  <si>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</si>
  <si>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</si>
  <si>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</si>
  <si>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</si>
  <si>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</si>
  <si>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</si>
  <si>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</si>
  <si>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</si>
  <si>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</si>
  <si>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</si>
  <si>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</si>
  <si>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</si>
  <si>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</si>
  <si>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</si>
  <si>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</si>
  <si>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</si>
  <si>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</si>
  <si>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</si>
  <si>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</si>
  <si>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</si>
  <si>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</si>
  <si>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</si>
  <si>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</si>
  <si>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</si>
  <si>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</si>
  <si>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</si>
  <si>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</si>
  <si>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</si>
  <si>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</si>
  <si>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</si>
  <si>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</si>
  <si>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</si>
  <si>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</si>
  <si>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</si>
  <si>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</si>
  <si>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</si>
  <si>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</si>
  <si>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</si>
  <si>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</si>
  <si>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</si>
  <si>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</si>
  <si>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</si>
  <si>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</si>
  <si>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</si>
  <si>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</si>
  <si>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</si>
  <si>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</si>
  <si>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</si>
  <si>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</si>
  <si>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</si>
  <si>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</si>
  <si>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</si>
  <si>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</si>
  <si>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</si>
  <si>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</si>
  <si>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</si>
  <si>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</si>
  <si>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</si>
  <si>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</si>
  <si>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</si>
  <si>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</si>
  <si>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</si>
  <si>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</si>
  <si>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</si>
  <si>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</si>
  <si>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</si>
  <si>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</si>
  <si>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</si>
  <si>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</si>
  <si>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</si>
  <si>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</si>
  <si>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</si>
  <si>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</si>
  <si>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</si>
  <si>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</si>
  <si>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</si>
  <si>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</si>
  <si>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</si>
  <si>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</si>
  <si>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</si>
  <si>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</si>
  <si>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</si>
  <si>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</si>
  <si>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</si>
  <si>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</si>
  <si>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</si>
  <si>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</si>
  <si>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</si>
  <si>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</si>
  <si>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</si>
  <si>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</si>
  <si>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</si>
  <si>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</si>
  <si>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</si>
  <si>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</si>
  <si>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</si>
  <si>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</si>
  <si>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</si>
  <si>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</si>
  <si>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</si>
  <si>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</si>
  <si>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</si>
  <si>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</si>
  <si>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</si>
  <si>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</si>
  <si>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</si>
  <si>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</si>
  <si>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</si>
  <si>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</si>
  <si>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</si>
  <si>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</si>
  <si>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</si>
  <si>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</si>
  <si>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</si>
  <si>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</si>
  <si>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</si>
  <si>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</si>
  <si>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</si>
  <si>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</si>
  <si>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</si>
  <si>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</si>
  <si>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</si>
  <si>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</si>
  <si>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</si>
  <si>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</si>
  <si>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</si>
  <si>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</si>
  <si>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</si>
  <si>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</si>
  <si>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</si>
  <si>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</si>
  <si>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</si>
  <si>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</si>
  <si>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</si>
  <si>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</si>
  <si>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</si>
  <si>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</si>
  <si>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</si>
  <si>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</si>
  <si>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</si>
  <si>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</si>
  <si>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</si>
  <si>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</si>
  <si>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</si>
  <si>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</si>
  <si>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</si>
  <si>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</si>
  <si>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</si>
  <si>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</si>
  <si>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</si>
  <si>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</si>
  <si>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</si>
  <si>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</si>
  <si>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</si>
  <si>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</si>
  <si>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</si>
  <si>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</si>
  <si>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</si>
  <si>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</si>
  <si>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</si>
  <si>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</si>
  <si>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</si>
  <si>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</si>
  <si>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</si>
  <si>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</si>
  <si>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</si>
  <si>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</si>
  <si>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</si>
  <si>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</si>
  <si>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</si>
  <si>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</si>
  <si>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</si>
  <si>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</si>
  <si>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</si>
  <si>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</si>
  <si>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</si>
  <si>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</si>
  <si>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</si>
  <si>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</si>
  <si>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</si>
  <si>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</si>
  <si>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</si>
  <si>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</si>
  <si>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</si>
  <si>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</si>
  <si>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</si>
  <si>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</si>
  <si>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</si>
  <si>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</si>
  <si>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</si>
  <si>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</si>
  <si>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</si>
  <si>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</si>
  <si>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</si>
  <si>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</si>
  <si>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</si>
  <si>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</si>
  <si>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</si>
  <si>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</si>
  <si>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</si>
  <si>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</si>
  <si>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</si>
  <si>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</si>
  <si>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</si>
  <si>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</si>
  <si>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</si>
  <si>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</si>
  <si>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</si>
  <si>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</si>
  <si>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</si>
  <si>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</si>
  <si>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</si>
  <si>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</si>
  <si>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</si>
  <si>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</si>
  <si>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</si>
  <si>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</si>
  <si>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</si>
  <si>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</si>
  <si>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</si>
  <si>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</si>
  <si>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</si>
  <si>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</si>
  <si>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</si>
  <si>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</si>
  <si>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</si>
  <si>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</si>
  <si>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</si>
  <si>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</si>
  <si>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</si>
  <si>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</si>
  <si>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</si>
  <si>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</si>
  <si>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</si>
  <si>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</si>
  <si>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</si>
  <si>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</si>
  <si>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</si>
  <si>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</si>
  <si>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</si>
  <si>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</si>
  <si>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</si>
  <si>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</si>
  <si>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</si>
  <si>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</si>
  <si>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</si>
  <si>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</si>
  <si>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</si>
  <si>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</si>
  <si>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</si>
  <si>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</si>
  <si>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</si>
  <si>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</si>
  <si>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</si>
  <si>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</si>
  <si>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</si>
  <si>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</si>
  <si>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</si>
  <si>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</si>
  <si>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</si>
  <si>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</si>
  <si>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</si>
  <si>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</si>
  <si>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</si>
  <si>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</si>
  <si>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</si>
  <si>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</si>
  <si>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</si>
  <si>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</si>
  <si>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</si>
  <si>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</si>
  <si>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</si>
  <si>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</si>
  <si>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</si>
  <si>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</si>
  <si>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</si>
  <si>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</si>
  <si>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</si>
  <si>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</si>
  <si>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</si>
  <si>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</si>
  <si>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</si>
  <si>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</si>
  <si>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</si>
  <si>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</si>
  <si>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</si>
  <si>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</si>
  <si>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</si>
  <si>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</si>
  <si>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</si>
  <si>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</si>
  <si>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</si>
  <si>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</si>
  <si>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</si>
  <si>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</si>
  <si>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</si>
  <si>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</si>
  <si>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</si>
  <si>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</si>
  <si>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</si>
  <si>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</si>
  <si>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</si>
  <si>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</si>
  <si>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</si>
  <si>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</si>
  <si>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</si>
  <si>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</si>
  <si>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</si>
  <si>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</si>
  <si>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</si>
  <si>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</si>
  <si>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</si>
  <si>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</si>
  <si>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</si>
  <si>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</si>
  <si>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</si>
  <si>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</si>
  <si>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</si>
  <si>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</si>
  <si>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</si>
  <si>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</si>
  <si>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</si>
  <si>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</si>
  <si>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</si>
  <si>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</si>
  <si>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</si>
  <si>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</si>
  <si>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</si>
  <si>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</si>
  <si>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</si>
  <si>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</si>
  <si>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</si>
  <si>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</si>
  <si>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</si>
  <si>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</si>
  <si>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</si>
  <si>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</si>
  <si>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</si>
  <si>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</si>
  <si>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</si>
  <si>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</si>
  <si>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</si>
  <si>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</si>
  <si>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</si>
  <si>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</si>
  <si>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</si>
  <si>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</si>
  <si>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</si>
  <si>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</si>
  <si>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</si>
  <si>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</si>
  <si>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</si>
  <si>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</si>
  <si>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</si>
  <si>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</si>
  <si>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</si>
  <si>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</si>
  <si>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</si>
  <si>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</si>
  <si>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</si>
  <si>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</si>
  <si>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</si>
  <si>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</si>
  <si>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</si>
  <si>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</si>
  <si>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</si>
  <si>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</si>
  <si>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</si>
  <si>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</si>
  <si>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</si>
  <si>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</si>
  <si>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</si>
  <si>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</si>
  <si>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</si>
  <si>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</si>
  <si>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</si>
  <si>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</si>
  <si>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</si>
  <si>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</si>
  <si>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</si>
  <si>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</si>
  <si>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</si>
  <si>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</si>
  <si>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</si>
  <si>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</si>
  <si>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</si>
  <si>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</si>
  <si>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</si>
  <si>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</si>
  <si>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</si>
  <si>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</si>
  <si>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</si>
  <si>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</si>
  <si>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</si>
  <si>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</si>
  <si>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</si>
  <si>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</si>
  <si>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</si>
  <si>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</si>
  <si>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</si>
  <si>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</si>
  <si>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</si>
  <si>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</si>
  <si>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</si>
  <si>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</si>
  <si>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</si>
  <si>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</si>
  <si>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</si>
  <si>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</si>
  <si>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</si>
  <si>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</si>
  <si>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</si>
  <si>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</si>
  <si>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</si>
  <si>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</si>
  <si>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</si>
  <si>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</si>
  <si>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</si>
  <si>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</si>
  <si>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</si>
  <si>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</si>
  <si>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</si>
  <si>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</si>
  <si>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</si>
  <si>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</si>
  <si>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</si>
  <si>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</si>
  <si>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</si>
  <si>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</si>
  <si>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</si>
  <si>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</si>
  <si>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</si>
  <si>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</si>
  <si>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</si>
  <si>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</si>
  <si>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</si>
  <si>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</si>
  <si>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</si>
  <si>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</si>
  <si>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</si>
  <si>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</si>
  <si>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</si>
  <si>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</si>
  <si>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</si>
  <si>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</si>
  <si>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</si>
  <si>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</si>
  <si>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</si>
  <si>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</si>
  <si>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</si>
  <si>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</si>
  <si>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</si>
  <si>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</si>
  <si>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</si>
  <si>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</si>
  <si>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</si>
  <si>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</si>
  <si>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</si>
  <si>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</si>
  <si>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</si>
  <si>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</si>
  <si>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</si>
  <si>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</si>
  <si>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</si>
  <si>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</si>
  <si>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</si>
  <si>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</si>
  <si>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</si>
  <si>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</si>
  <si>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</si>
  <si>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</si>
  <si>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</si>
  <si>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</si>
  <si>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</si>
  <si>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</si>
  <si>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</si>
  <si>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</si>
  <si>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</si>
  <si>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</si>
  <si>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</si>
  <si>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</si>
  <si>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</si>
  <si>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</si>
  <si>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</si>
  <si>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</si>
  <si>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</si>
  <si>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</si>
  <si>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</si>
  <si>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</si>
  <si>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</si>
  <si>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</si>
  <si>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</si>
  <si>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</si>
  <si>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</si>
  <si>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</si>
  <si>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</si>
  <si>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</si>
  <si>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</si>
  <si>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</si>
  <si>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</si>
  <si>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</si>
  <si>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</si>
  <si>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</si>
  <si>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</si>
  <si>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</si>
  <si>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</si>
  <si>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</si>
  <si>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</si>
  <si>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</si>
  <si>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</si>
  <si>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</si>
  <si>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</si>
  <si>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</si>
  <si>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</si>
  <si>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</si>
  <si>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</si>
  <si>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</si>
  <si>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</si>
  <si>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</si>
  <si>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</si>
  <si>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</si>
  <si>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</si>
  <si>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</si>
  <si>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</si>
  <si>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</si>
  <si>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</si>
  <si>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</si>
  <si>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</si>
  <si>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</si>
  <si>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</si>
  <si>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</si>
  <si>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</si>
  <si>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</si>
  <si>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</si>
  <si>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</si>
  <si>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</si>
  <si>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</si>
  <si>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</si>
  <si>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</si>
  <si>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</si>
  <si>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</si>
  <si>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</si>
  <si>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</si>
  <si>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</si>
  <si>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</si>
  <si>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</si>
  <si>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</si>
  <si>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</si>
  <si>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</si>
  <si>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</si>
  <si>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</si>
  <si>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</si>
  <si>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</si>
  <si>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</si>
  <si>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</si>
  <si>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</si>
  <si>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</si>
  <si>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</si>
  <si>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</si>
  <si>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</si>
  <si>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</si>
  <si>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</si>
  <si>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</si>
  <si>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</si>
  <si>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</si>
  <si>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</si>
  <si>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</si>
  <si>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</si>
  <si>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</si>
  <si>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</si>
  <si>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</si>
  <si>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</si>
  <si>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</si>
  <si>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</si>
  <si>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</si>
  <si>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</si>
  <si>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</si>
  <si>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</si>
  <si>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</si>
  <si>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</si>
  <si>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</si>
  <si>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</si>
  <si>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</si>
  <si>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</si>
  <si>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</si>
  <si>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</si>
  <si>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</si>
  <si>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</si>
  <si>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</si>
  <si>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</si>
  <si>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</si>
  <si>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</si>
  <si>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</si>
  <si>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</si>
  <si>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</si>
  <si>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</si>
  <si>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</si>
  <si>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</si>
  <si>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</si>
  <si>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</si>
  <si>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</si>
  <si>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</si>
  <si>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</si>
  <si>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</si>
  <si>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</si>
  <si>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</si>
  <si>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</si>
  <si>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</si>
  <si>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</si>
  <si>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</si>
  <si>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</si>
  <si>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</si>
  <si>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</si>
  <si>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</si>
  <si>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</si>
  <si>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</si>
  <si>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</si>
  <si>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</si>
  <si>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</si>
  <si>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</si>
  <si>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</si>
  <si>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</si>
  <si>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</si>
  <si>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</si>
  <si>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</si>
  <si>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</si>
  <si>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</si>
  <si>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</si>
  <si>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</si>
  <si>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</si>
  <si>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</si>
  <si>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</si>
  <si>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</si>
  <si>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</si>
  <si>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</si>
  <si>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</si>
  <si>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</si>
  <si>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</si>
  <si>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</si>
  <si>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</si>
  <si>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</si>
  <si>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</si>
  <si>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</si>
  <si>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</si>
  <si>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</si>
  <si>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</si>
  <si>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</si>
  <si>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</si>
  <si>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</si>
  <si>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</si>
  <si>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</si>
  <si>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</si>
  <si>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</si>
  <si>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</si>
  <si>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</si>
  <si>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</si>
  <si>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</si>
  <si>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</si>
  <si>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</si>
  <si>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</si>
  <si>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</si>
  <si>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</si>
  <si>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</si>
  <si>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</si>
  <si>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</si>
  <si>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</si>
  <si>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</si>
  <si>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</si>
  <si>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</si>
  <si>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</si>
  <si>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</si>
  <si>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</si>
  <si>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</si>
  <si>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</si>
  <si>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</si>
  <si>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</si>
  <si>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</si>
  <si>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</si>
  <si>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</si>
  <si>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</si>
  <si>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</si>
  <si>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</si>
  <si>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</si>
  <si>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</si>
  <si>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</si>
  <si>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</si>
  <si>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</si>
  <si>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</si>
  <si>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</si>
  <si>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</si>
  <si>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</si>
  <si>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</si>
  <si>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</si>
  <si>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</si>
  <si>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</si>
  <si>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</si>
  <si>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</si>
  <si>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</si>
  <si>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</si>
  <si>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</si>
  <si>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</si>
  <si>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</si>
  <si>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</si>
  <si>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</si>
  <si>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</si>
  <si>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</si>
  <si>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</si>
  <si>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</si>
  <si>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</si>
  <si>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</si>
  <si>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</si>
  <si>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</si>
  <si>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</si>
  <si>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</si>
  <si>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</si>
  <si>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</si>
  <si>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</si>
  <si>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</si>
  <si>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</si>
  <si>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</si>
  <si>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</si>
  <si>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</si>
  <si>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</si>
  <si>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</si>
  <si>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</si>
  <si>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</si>
  <si>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</si>
  <si>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</si>
  <si>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</si>
  <si>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</si>
  <si>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</si>
  <si>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</si>
  <si>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</si>
  <si>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</si>
  <si>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</si>
  <si>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</si>
  <si>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</si>
  <si>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</si>
  <si>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</si>
  <si>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</si>
  <si>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</si>
  <si>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</si>
  <si>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</si>
  <si>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</si>
  <si>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</si>
  <si>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</si>
  <si>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</si>
  <si>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</si>
  <si>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</si>
  <si>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</si>
  <si>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</si>
  <si>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</si>
  <si>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</si>
  <si>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</si>
  <si>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</si>
  <si>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</si>
  <si>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</si>
  <si>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</si>
  <si>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</si>
  <si>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</si>
  <si>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</si>
  <si>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</si>
  <si>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</si>
  <si>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</si>
  <si>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</si>
  <si>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</si>
  <si>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</si>
  <si>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</si>
  <si>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</si>
  <si>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</si>
  <si>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</si>
  <si>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</si>
  <si>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</si>
  <si>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</si>
  <si>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</si>
  <si>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</si>
  <si>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</si>
  <si>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</si>
  <si>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</si>
  <si>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</si>
  <si>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</si>
  <si>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</si>
  <si>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</si>
  <si>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</si>
  <si>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</si>
  <si>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</si>
  <si>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</si>
  <si>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</si>
  <si>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</si>
  <si>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</si>
  <si>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</si>
  <si>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</si>
  <si>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</si>
  <si>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</si>
  <si>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</si>
  <si>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</si>
  <si>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</si>
  <si>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</si>
  <si>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</si>
  <si>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</si>
  <si>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</si>
  <si>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</si>
  <si>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</si>
  <si>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</si>
  <si>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</si>
  <si>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</si>
  <si>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</si>
  <si>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</si>
  <si>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</si>
  <si>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</si>
  <si>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</si>
  <si>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</si>
  <si>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</si>
  <si>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</si>
  <si>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</si>
  <si>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</si>
  <si>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</si>
  <si>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</si>
  <si>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</si>
  <si>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</si>
  <si>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</si>
  <si>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</si>
  <si>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</si>
  <si>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</si>
  <si>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</si>
  <si>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</si>
  <si>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</si>
  <si>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</si>
  <si>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</si>
  <si>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</si>
  <si>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</si>
  <si>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</si>
  <si>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</si>
  <si>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</si>
  <si>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</si>
  <si>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</si>
  <si>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</si>
  <si>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</si>
  <si>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</si>
  <si>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</si>
  <si>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</si>
  <si>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</si>
  <si>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</si>
  <si>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</si>
  <si>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</si>
  <si>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</si>
  <si>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</si>
  <si>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</si>
  <si>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</si>
  <si>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</si>
  <si>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</si>
  <si>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</si>
  <si>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</si>
  <si>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</si>
  <si>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</si>
  <si>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</si>
  <si>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</si>
  <si>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</si>
  <si>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</si>
  <si>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</si>
  <si>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</si>
  <si>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</si>
  <si>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</si>
  <si>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</si>
  <si>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</si>
  <si>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</si>
  <si>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</si>
  <si>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</si>
  <si>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</si>
  <si>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</si>
  <si>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</si>
  <si>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</si>
  <si>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</si>
  <si>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</si>
  <si>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</si>
  <si>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</si>
  <si>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</si>
  <si>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</si>
  <si>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</si>
  <si>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</si>
  <si>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</si>
  <si>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</si>
  <si>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</si>
  <si>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</si>
  <si>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</si>
  <si>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</si>
  <si>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</si>
  <si>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</si>
  <si>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</si>
  <si>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</si>
  <si>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</si>
  <si>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</si>
  <si>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</si>
  <si>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</si>
  <si>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</si>
  <si>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</si>
  <si>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</si>
  <si>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</si>
  <si>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</si>
  <si>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</si>
  <si>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</si>
  <si>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</si>
  <si>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</si>
  <si>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</si>
  <si>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</si>
  <si>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</si>
  <si>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</si>
  <si>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</si>
  <si>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</si>
  <si>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</si>
  <si>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</si>
  <si>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</si>
  <si>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</si>
  <si>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</si>
  <si>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</si>
  <si>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</si>
  <si>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</si>
  <si>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</si>
  <si>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</si>
  <si>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</si>
  <si>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</si>
  <si>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</si>
  <si>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</si>
  <si>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</si>
  <si>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</si>
  <si>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</si>
  <si>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</si>
  <si>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</si>
  <si>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</si>
  <si>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</si>
  <si>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</si>
  <si>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</si>
  <si>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</si>
  <si>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</si>
  <si>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</si>
  <si>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</si>
  <si>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</si>
  <si>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</si>
  <si>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</si>
  <si>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</si>
  <si>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</si>
  <si>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</si>
  <si>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</si>
  <si>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</si>
  <si>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</si>
  <si>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</si>
  <si>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</si>
  <si>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</si>
  <si>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</si>
  <si>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</si>
  <si>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</si>
  <si>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</si>
  <si>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</si>
  <si>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</si>
  <si>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</si>
  <si>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</si>
  <si>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</si>
  <si>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</si>
  <si>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</si>
  <si>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</si>
  <si>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</si>
  <si>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</si>
  <si>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</si>
  <si>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</si>
  <si>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</si>
  <si>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</si>
  <si>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</si>
  <si>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</si>
  <si>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</si>
  <si>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</si>
  <si>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</si>
  <si>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</si>
  <si>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</si>
  <si>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</si>
  <si>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</si>
  <si>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</si>
  <si>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</si>
  <si>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</si>
  <si>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</si>
  <si>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</si>
  <si>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</si>
  <si>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</si>
  <si>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</si>
  <si>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</si>
  <si>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</si>
  <si>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</si>
  <si>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</si>
  <si>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</si>
  <si>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</si>
  <si>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</si>
  <si>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</si>
  <si>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</si>
  <si>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</si>
  <si>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</si>
  <si>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</si>
  <si>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</si>
  <si>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</si>
  <si>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</si>
  <si>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</si>
  <si>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</si>
  <si>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</si>
  <si>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</si>
  <si>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</si>
  <si>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</si>
  <si>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</si>
  <si>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</si>
  <si>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</si>
  <si>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</si>
  <si>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</si>
  <si>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</si>
  <si>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</si>
  <si>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</si>
  <si>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</si>
  <si>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</si>
  <si>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</si>
  <si>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</si>
  <si>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</si>
  <si>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</si>
  <si>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</si>
  <si>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</si>
  <si>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</si>
  <si>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</si>
  <si>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</si>
  <si>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</si>
  <si>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</si>
  <si>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</si>
  <si>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</si>
  <si>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</si>
  <si>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</si>
  <si>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</si>
  <si>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</si>
  <si>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</si>
  <si>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</si>
  <si>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</si>
  <si>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</si>
  <si>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</si>
  <si>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</si>
  <si>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</si>
  <si>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</si>
  <si>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</si>
  <si>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</si>
  <si>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</si>
  <si>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</si>
  <si>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</si>
  <si>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</si>
  <si>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</si>
  <si>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</si>
  <si>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</si>
  <si>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</si>
  <si>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</si>
  <si>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</si>
  <si>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</si>
  <si>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</si>
  <si>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</si>
  <si>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</si>
  <si>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</si>
  <si>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</si>
  <si>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</si>
  <si>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</si>
  <si>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</si>
  <si>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</si>
  <si>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</si>
  <si>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</si>
  <si>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</si>
  <si>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</si>
  <si>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</si>
  <si>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</si>
  <si>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</si>
  <si>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</si>
  <si>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</si>
  <si>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</si>
  <si>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</si>
  <si>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</si>
  <si>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</si>
  <si>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</si>
  <si>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</si>
  <si>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</si>
  <si>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</si>
  <si>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</si>
  <si>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</si>
  <si>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</si>
  <si>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</si>
  <si>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</si>
  <si>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</si>
  <si>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</si>
  <si>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</si>
  <si>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</si>
  <si>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</si>
  <si>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</si>
  <si>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</si>
  <si>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</si>
  <si>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</si>
  <si>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</si>
  <si>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</si>
  <si>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</si>
  <si>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</si>
  <si>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</si>
  <si>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</si>
  <si>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</si>
  <si>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</si>
  <si>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</si>
  <si>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</si>
  <si>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</si>
  <si>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</si>
  <si>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</si>
  <si>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</si>
  <si>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</si>
  <si>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</si>
  <si>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</si>
  <si>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</si>
  <si>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</si>
  <si>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</si>
  <si>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</si>
  <si>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</si>
  <si>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</si>
  <si>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</si>
  <si>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</si>
  <si>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</si>
  <si>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</si>
  <si>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</si>
  <si>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</si>
  <si>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</si>
  <si>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</si>
  <si>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</si>
  <si>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</si>
  <si>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</si>
  <si>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</si>
  <si>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</si>
  <si>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</si>
  <si>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</si>
  <si>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</si>
  <si>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</si>
  <si>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</si>
  <si>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</si>
  <si>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</si>
  <si>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</si>
  <si>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</si>
  <si>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</si>
  <si>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</si>
  <si>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</si>
  <si>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</si>
  <si>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</si>
  <si>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</si>
  <si>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</si>
  <si>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</si>
  <si>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</si>
  <si>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</si>
  <si>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</si>
  <si>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</si>
  <si>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</si>
  <si>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</si>
  <si>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</si>
  <si>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</si>
  <si>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</si>
  <si>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</si>
  <si>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</si>
  <si>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</si>
  <si>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</si>
  <si>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</si>
  <si>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</si>
  <si>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</si>
  <si>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</si>
  <si>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</si>
  <si>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</si>
  <si>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</si>
  <si>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</si>
  <si>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</si>
  <si>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</si>
  <si>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</si>
  <si>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</si>
  <si>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</si>
  <si>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</si>
  <si>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</si>
  <si>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</si>
  <si>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</si>
  <si>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</si>
  <si>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</si>
  <si>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</si>
  <si>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</si>
  <si>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</si>
  <si>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</si>
  <si>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</si>
  <si>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</si>
  <si>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</si>
  <si>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</si>
  <si>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</si>
  <si>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</si>
  <si>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</si>
  <si>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</si>
  <si>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</si>
  <si>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</si>
  <si>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</si>
  <si>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</si>
  <si>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</si>
  <si>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</si>
  <si>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</si>
  <si>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</si>
  <si>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</si>
  <si>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</si>
  <si>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</si>
  <si>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</si>
  <si>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</si>
  <si>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</si>
  <si>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</si>
  <si>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</si>
  <si>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</si>
  <si>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</si>
  <si>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</si>
  <si>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</si>
  <si>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</si>
  <si>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</si>
  <si>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</si>
  <si>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</si>
  <si>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</si>
  <si>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</si>
  <si>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</si>
  <si>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</si>
  <si>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</si>
  <si>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</si>
  <si>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</si>
  <si>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</si>
  <si>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</si>
  <si>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</si>
  <si>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</si>
  <si>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</si>
  <si>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</si>
  <si>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</si>
  <si>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</si>
  <si>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</si>
  <si>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</si>
  <si>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</si>
  <si>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</si>
  <si>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</si>
  <si>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</si>
  <si>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</si>
  <si>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</si>
  <si>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</si>
  <si>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</si>
  <si>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</si>
  <si>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</si>
  <si>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</si>
  <si>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</si>
  <si>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</si>
  <si>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</si>
  <si>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</si>
  <si>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</si>
  <si>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</si>
  <si>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</si>
  <si>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</si>
  <si>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</si>
  <si>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</si>
  <si>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</si>
  <si>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</si>
  <si>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</si>
  <si>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</si>
  <si>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</si>
  <si>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</si>
  <si>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</si>
  <si>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</si>
  <si>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</si>
  <si>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</si>
  <si>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</si>
  <si>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</si>
  <si>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</si>
  <si>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</si>
  <si>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</si>
  <si>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</si>
  <si>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</si>
  <si>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</si>
  <si>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</si>
  <si>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</si>
  <si>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</si>
  <si>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</si>
  <si>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</si>
  <si>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</si>
  <si>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</si>
  <si>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</si>
  <si>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</si>
  <si>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</si>
  <si>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</si>
  <si>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</si>
  <si>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</si>
  <si>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</si>
  <si>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</si>
  <si>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</si>
  <si>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</si>
  <si>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</si>
  <si>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</si>
  <si>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</si>
  <si>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</si>
  <si>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</si>
  <si>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</si>
  <si>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</si>
  <si>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</si>
  <si>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</si>
  <si>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</si>
  <si>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</si>
  <si>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</si>
  <si>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</si>
  <si>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</si>
  <si>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</si>
  <si>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</si>
  <si>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</si>
  <si>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</si>
  <si>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</si>
  <si>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</si>
  <si>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</si>
  <si>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</si>
  <si>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</si>
  <si>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</si>
  <si>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</si>
  <si>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</si>
  <si>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</si>
  <si>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</si>
  <si>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</si>
  <si>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</si>
  <si>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</si>
  <si>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</si>
  <si>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</si>
  <si>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</si>
  <si>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</si>
  <si>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</si>
  <si>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</si>
  <si>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</si>
  <si>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</si>
  <si>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</si>
  <si>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</si>
  <si>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</si>
  <si>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</si>
  <si>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</si>
  <si>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</si>
  <si>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</si>
  <si>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</si>
  <si>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</si>
  <si>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</si>
  <si>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</si>
  <si>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</si>
  <si>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</si>
  <si>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</si>
  <si>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</si>
  <si>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</si>
  <si>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</si>
  <si>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</si>
  <si>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</si>
  <si>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</si>
  <si>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</si>
  <si>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</si>
  <si>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</si>
  <si>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</si>
  <si>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</si>
  <si>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</si>
  <si>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</si>
  <si>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</si>
  <si>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</si>
  <si>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</si>
  <si>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</si>
  <si>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</si>
  <si>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</si>
  <si>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</si>
  <si>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</si>
  <si>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</si>
  <si>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</si>
  <si>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</si>
  <si>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</si>
  <si>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</si>
  <si>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</si>
  <si>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</si>
  <si>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</si>
  <si>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</si>
  <si>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</si>
  <si>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</si>
  <si>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</si>
  <si>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</si>
  <si>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</si>
  <si>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</si>
  <si>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</si>
  <si>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</si>
  <si>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</si>
  <si>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</si>
  <si>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</si>
  <si>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</si>
  <si>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</si>
  <si>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</si>
  <si>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</si>
  <si>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</si>
  <si>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</si>
  <si>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</si>
  <si>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</si>
  <si>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</si>
  <si>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</si>
  <si>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</si>
  <si>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</si>
  <si>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</si>
  <si>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</si>
  <si>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</si>
  <si>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</si>
  <si>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</si>
  <si>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</si>
  <si>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</si>
  <si>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</si>
  <si>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</si>
  <si>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</si>
  <si>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</si>
  <si>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</si>
  <si>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</si>
  <si>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</si>
  <si>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</si>
  <si>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</si>
  <si>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</si>
  <si>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</si>
  <si>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</si>
  <si>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</si>
  <si>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</si>
  <si>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</si>
  <si>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</si>
  <si>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</si>
  <si>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</si>
  <si>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</si>
  <si>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</si>
  <si>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</si>
  <si>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</si>
  <si>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</si>
  <si>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</si>
  <si>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</si>
  <si>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</si>
  <si>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</si>
  <si>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</si>
  <si>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</si>
  <si>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</si>
  <si>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</si>
  <si>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</si>
  <si>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</si>
  <si>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</si>
  <si>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</si>
  <si>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</si>
  <si>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</si>
  <si>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</si>
  <si>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</si>
  <si>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</si>
  <si>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</si>
  <si>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</si>
  <si>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</si>
  <si>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</si>
  <si>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</si>
  <si>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</si>
  <si>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</si>
  <si>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</si>
  <si>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</si>
  <si>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</si>
  <si>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</si>
  <si>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</si>
  <si>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</si>
  <si>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</si>
  <si>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</si>
  <si>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</si>
  <si>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</si>
  <si>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</si>
  <si>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</si>
  <si>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</si>
  <si>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</si>
  <si>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</si>
  <si>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</si>
  <si>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</si>
  <si>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</si>
  <si>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</si>
  <si>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</si>
  <si>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</si>
  <si>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</si>
  <si>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</si>
  <si>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</si>
  <si>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</si>
  <si>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</si>
  <si>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</si>
  <si>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</si>
  <si>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</si>
  <si>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</si>
  <si>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</si>
  <si>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</si>
  <si>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</si>
  <si>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</si>
  <si>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</si>
  <si>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</si>
  <si>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</si>
  <si>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</si>
  <si>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</si>
  <si>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</si>
  <si>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</si>
  <si>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</si>
  <si>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</si>
  <si>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</si>
  <si>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</si>
  <si>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</si>
  <si>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</si>
  <si>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</si>
  <si>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</si>
  <si>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</si>
  <si>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</si>
  <si>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</si>
  <si>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</si>
  <si>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</si>
  <si>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</si>
  <si>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</si>
  <si>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</si>
  <si>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</si>
  <si>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</si>
  <si>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</si>
  <si>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</si>
  <si>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</si>
  <si>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</si>
  <si>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</si>
  <si>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</si>
  <si>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</si>
  <si>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</si>
  <si>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</si>
  <si>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</si>
  <si>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</si>
  <si>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</si>
  <si>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</si>
  <si>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</si>
  <si>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</si>
  <si>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</si>
  <si>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</si>
  <si>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</si>
  <si>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</si>
  <si>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</si>
  <si>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</si>
  <si>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</si>
  <si>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</si>
  <si>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</si>
  <si>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</si>
  <si>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</si>
  <si>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</si>
  <si>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</si>
  <si>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</si>
  <si>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</si>
  <si>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</si>
  <si>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</si>
  <si>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</si>
  <si>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</si>
  <si>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</si>
  <si>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</si>
  <si>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</si>
  <si>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</si>
  <si>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</si>
  <si>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</si>
  <si>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</si>
  <si>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</si>
  <si>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</si>
  <si>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</si>
  <si>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</si>
  <si>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</si>
  <si>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</si>
  <si>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</si>
  <si>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</si>
  <si>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</si>
  <si>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</si>
  <si>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</si>
  <si>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</si>
  <si>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</si>
  <si>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</si>
  <si>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</si>
  <si>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</si>
  <si>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</si>
  <si>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</si>
  <si>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</si>
  <si>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</si>
  <si>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</si>
  <si>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</si>
  <si>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</si>
  <si>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</si>
  <si>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</si>
  <si>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</si>
  <si>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</si>
  <si>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</si>
  <si>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</si>
  <si>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</si>
  <si>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</si>
  <si>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</si>
  <si>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</si>
  <si>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</si>
  <si>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</si>
  <si>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</si>
  <si>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</si>
  <si>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</si>
  <si>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</si>
  <si>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</si>
  <si>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</si>
  <si>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</si>
  <si>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</si>
  <si>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</si>
  <si>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</si>
  <si>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</si>
  <si>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</si>
  <si>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</si>
  <si>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</si>
  <si>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</si>
  <si>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</si>
  <si>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</si>
  <si>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</si>
  <si>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</si>
  <si>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</si>
  <si>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</si>
  <si>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</si>
  <si>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</si>
  <si>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</si>
  <si>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</si>
  <si>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</si>
  <si>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</si>
  <si>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</si>
  <si>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</si>
  <si>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</si>
  <si>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</si>
  <si>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</si>
  <si>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</si>
  <si>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</si>
  <si>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</si>
  <si>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</si>
  <si>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</si>
  <si>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</si>
  <si>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</si>
  <si>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</si>
  <si>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</si>
  <si>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</si>
  <si>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</si>
  <si>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</si>
  <si>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</si>
  <si>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</si>
  <si>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</si>
  <si>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</si>
  <si>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</si>
  <si>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</si>
  <si>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</si>
  <si>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</si>
  <si>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</si>
  <si>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</si>
  <si>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</si>
  <si>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</si>
  <si>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</si>
  <si>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</si>
  <si>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</si>
  <si>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</si>
  <si>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</si>
  <si>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</si>
  <si>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</si>
  <si>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</si>
  <si>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</si>
  <si>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</si>
  <si>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</si>
  <si>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</si>
  <si>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</si>
  <si>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</si>
  <si>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</si>
  <si>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</si>
  <si>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</si>
  <si>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</si>
  <si>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</si>
  <si>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</si>
  <si>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</si>
  <si>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</si>
  <si>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</si>
  <si>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</si>
  <si>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</si>
  <si>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</si>
  <si>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</si>
  <si>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</si>
  <si>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</si>
  <si>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</si>
  <si>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</si>
  <si>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</si>
  <si>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</si>
  <si>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</si>
  <si>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</si>
  <si>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</si>
  <si>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</si>
  <si>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</si>
  <si>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</si>
  <si>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</si>
  <si>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</si>
  <si>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</si>
  <si>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</si>
  <si>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</si>
  <si>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</si>
  <si>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</si>
  <si>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</si>
  <si>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</si>
  <si>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</si>
  <si>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</si>
  <si>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</si>
  <si>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</si>
  <si>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</si>
  <si>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</si>
  <si>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</si>
  <si>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</si>
  <si>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</si>
  <si>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</si>
  <si>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</si>
  <si>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</si>
  <si>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</si>
  <si>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</si>
  <si>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</si>
  <si>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</si>
  <si>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</si>
  <si>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</si>
  <si>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</si>
  <si>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</si>
  <si>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</si>
  <si>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</si>
  <si>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</si>
  <si>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</si>
  <si>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</si>
  <si>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</si>
  <si>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</si>
  <si>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</si>
  <si>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</si>
  <si>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</si>
  <si>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</si>
  <si>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</si>
  <si>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</si>
  <si>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</si>
  <si>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</si>
  <si>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</si>
  <si>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</si>
  <si>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</si>
  <si>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</si>
  <si>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</si>
  <si>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</si>
  <si>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</si>
  <si>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</si>
  <si>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</si>
  <si>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</si>
  <si>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</si>
  <si>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</si>
  <si>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</si>
  <si>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</si>
  <si>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</si>
  <si>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</si>
  <si>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</si>
  <si>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</si>
  <si>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</si>
  <si>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</si>
  <si>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</si>
  <si>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</si>
  <si>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</si>
  <si>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</si>
  <si>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</si>
  <si>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</si>
  <si>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</si>
  <si>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</si>
  <si>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</si>
  <si>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</si>
  <si>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</si>
  <si>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</si>
  <si>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</si>
  <si>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</si>
  <si>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</si>
  <si>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</si>
  <si>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</si>
  <si>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</si>
  <si>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</si>
  <si>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</si>
  <si>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</si>
  <si>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</si>
  <si>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</si>
  <si>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</si>
  <si>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</si>
  <si>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</si>
  <si>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</si>
  <si>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</si>
  <si>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</si>
  <si>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</si>
  <si>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</si>
  <si>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</si>
  <si>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</si>
  <si>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</si>
  <si>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</si>
  <si>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</si>
  <si>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</si>
  <si>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</si>
  <si>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</si>
  <si>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</si>
  <si>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</si>
  <si>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</si>
  <si>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</si>
  <si>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</si>
  <si>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</si>
  <si>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</si>
  <si>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</si>
  <si>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</si>
  <si>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</si>
  <si>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</si>
  <si>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</si>
  <si>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</si>
  <si>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</si>
  <si>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</si>
  <si>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</si>
  <si>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</si>
  <si>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</si>
  <si>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</si>
  <si>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</si>
  <si>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</si>
  <si>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</si>
  <si>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</si>
  <si>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</si>
  <si>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</si>
  <si>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</si>
  <si>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</si>
  <si>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</si>
  <si>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</si>
  <si>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</si>
  <si>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</si>
  <si>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</si>
  <si>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</si>
  <si>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</si>
  <si>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</si>
  <si>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</si>
  <si>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</si>
  <si>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</si>
  <si>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</si>
  <si>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</si>
  <si>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</si>
  <si>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</si>
  <si>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</si>
  <si>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</si>
  <si>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</si>
  <si>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</si>
  <si>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</si>
  <si>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</si>
  <si>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</si>
  <si>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</si>
  <si>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</si>
  <si>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</si>
  <si>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</si>
  <si>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</si>
  <si>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</si>
  <si>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</si>
  <si>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</si>
  <si>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</si>
  <si>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</si>
  <si>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</si>
  <si>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</si>
  <si>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</si>
  <si>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</si>
  <si>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</si>
  <si>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</si>
  <si>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</si>
  <si>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</si>
  <si>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</si>
  <si>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</si>
  <si>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</si>
  <si>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</si>
  <si>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</si>
  <si>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</si>
  <si>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</si>
  <si>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</si>
  <si>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</si>
  <si>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</si>
  <si>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</si>
  <si>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</si>
  <si>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</si>
  <si>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</si>
  <si>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</si>
  <si>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</si>
  <si>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</si>
  <si>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</si>
  <si>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</si>
  <si>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</si>
  <si>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</si>
  <si>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</si>
  <si>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</si>
  <si>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</si>
  <si>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</si>
  <si>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</si>
  <si>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</si>
  <si>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</si>
  <si>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</si>
  <si>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</si>
  <si>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</si>
  <si>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</si>
  <si>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</si>
  <si>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</si>
  <si>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</si>
  <si>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</si>
  <si>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</si>
  <si>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</si>
  <si>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</si>
  <si>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</si>
  <si>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</si>
  <si>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</si>
  <si>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</si>
  <si>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</si>
  <si>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</si>
  <si>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</si>
  <si>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</si>
  <si>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</si>
  <si>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</si>
  <si>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</si>
  <si>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</si>
  <si>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</si>
  <si>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</si>
  <si>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</si>
  <si>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</si>
  <si>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</si>
  <si>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</si>
  <si>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</si>
  <si>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</si>
  <si>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</si>
  <si>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</si>
  <si>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</si>
  <si>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</si>
  <si>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</si>
  <si>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</si>
  <si>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</si>
  <si>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</si>
  <si>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</si>
  <si>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</si>
  <si>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</si>
  <si>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</si>
  <si>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</si>
  <si>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</si>
  <si>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</si>
  <si>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</si>
  <si>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</si>
  <si>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</si>
  <si>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</si>
  <si>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</si>
  <si>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</si>
  <si>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</si>
  <si>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</si>
  <si>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</si>
  <si>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</si>
  <si>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</si>
  <si>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</si>
  <si>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</si>
  <si>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</si>
  <si>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</si>
  <si>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</si>
  <si>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</si>
  <si>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</si>
  <si>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</si>
  <si>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</si>
  <si>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</si>
  <si>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</si>
  <si>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</si>
  <si>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</si>
  <si>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</si>
  <si>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</si>
  <si>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</si>
  <si>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</si>
  <si>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</si>
  <si>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</si>
  <si>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</si>
  <si>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</si>
  <si>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</si>
  <si>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</si>
  <si>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</si>
  <si>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</si>
  <si>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</si>
  <si>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</si>
  <si>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</si>
  <si>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</si>
  <si>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</si>
  <si>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</si>
  <si>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</si>
  <si>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</si>
  <si>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</si>
  <si>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</si>
  <si>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</si>
  <si>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</si>
  <si>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</si>
  <si>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</si>
  <si>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</si>
  <si>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</si>
  <si>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</si>
  <si>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</si>
  <si>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</si>
  <si>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</si>
  <si>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</si>
  <si>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</si>
  <si>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</si>
  <si>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</si>
  <si>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</si>
  <si>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</si>
  <si>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</si>
  <si>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</si>
  <si>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</si>
  <si>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</si>
  <si>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</si>
  <si>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</si>
  <si>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</si>
  <si>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</si>
  <si>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</si>
  <si>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</si>
  <si>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</si>
  <si>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</si>
  <si>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</si>
  <si>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</si>
  <si>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</si>
  <si>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</si>
  <si>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</si>
  <si>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</si>
  <si>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</si>
  <si>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</si>
  <si>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</si>
  <si>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</si>
  <si>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</si>
  <si>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</si>
  <si>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</si>
  <si>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</si>
  <si>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</si>
  <si>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</si>
  <si>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</si>
  <si>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</si>
  <si>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</si>
  <si>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</si>
  <si>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</si>
  <si>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</si>
  <si>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</si>
  <si>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</si>
  <si>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</si>
  <si>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</si>
  <si>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</si>
  <si>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</si>
  <si>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</si>
  <si>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</si>
  <si>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</si>
  <si>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</si>
  <si>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</si>
  <si>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</si>
  <si>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</si>
  <si>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</si>
  <si>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</si>
  <si>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</si>
  <si>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</si>
  <si>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</si>
  <si>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</si>
  <si>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</si>
  <si>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</si>
  <si>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</si>
  <si>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</si>
  <si>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</si>
  <si>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</si>
  <si>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</si>
  <si>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</si>
  <si>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</si>
  <si>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</si>
  <si>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</si>
  <si>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</si>
  <si>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</si>
  <si>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</si>
  <si>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</si>
  <si>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</si>
  <si>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</si>
  <si>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</si>
  <si>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</si>
  <si>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</si>
  <si>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</si>
  <si>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</si>
  <si>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</si>
  <si>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</si>
  <si>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</si>
  <si>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</si>
  <si>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</si>
  <si>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</si>
  <si>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</si>
  <si>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</si>
  <si>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</si>
  <si>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</si>
  <si>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</si>
  <si>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</si>
  <si>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</si>
  <si>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</si>
  <si>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</si>
  <si>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</si>
  <si>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</si>
  <si>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</si>
  <si>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</si>
  <si>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</si>
  <si>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</si>
  <si>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</si>
  <si>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</si>
  <si>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</si>
  <si>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</si>
  <si>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</si>
  <si>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</si>
  <si>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</si>
  <si>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</si>
  <si>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</si>
  <si>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</si>
  <si>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</si>
  <si>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</si>
  <si>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</si>
  <si>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</si>
  <si>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</si>
  <si>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</si>
  <si>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</si>
  <si>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</si>
  <si>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</si>
  <si>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</si>
  <si>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</si>
  <si>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</si>
  <si>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</si>
  <si>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</si>
  <si>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</si>
  <si>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</si>
  <si>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</si>
  <si>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</si>
  <si>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</si>
  <si>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</si>
  <si>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</si>
  <si>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</si>
  <si>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</si>
  <si>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</si>
  <si>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</si>
  <si>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</si>
  <si>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</si>
  <si>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</si>
  <si>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</si>
  <si>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</si>
  <si>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</si>
  <si>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</si>
  <si>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</si>
  <si>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</si>
  <si>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</si>
  <si>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</si>
  <si>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</si>
  <si>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</si>
  <si>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</si>
  <si>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</si>
  <si>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</si>
  <si>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</si>
  <si>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</si>
  <si>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</si>
  <si>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</si>
  <si>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</si>
  <si>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</si>
  <si>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</si>
  <si>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</si>
  <si>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</si>
  <si>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</si>
  <si>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</si>
  <si>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</si>
  <si>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</si>
  <si>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</si>
  <si>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</si>
  <si>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</si>
  <si>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</si>
  <si>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</si>
  <si>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</si>
  <si>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</si>
  <si>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</si>
  <si>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</si>
  <si>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</si>
  <si>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</si>
  <si>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</si>
  <si>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</si>
  <si>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</si>
  <si>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</si>
  <si>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</si>
  <si>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</si>
  <si>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</si>
  <si>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</si>
  <si>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</si>
  <si>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</si>
  <si>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</si>
  <si>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</si>
  <si>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</si>
  <si>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</si>
  <si>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</si>
  <si>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</si>
  <si>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</si>
  <si>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</si>
  <si>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</si>
  <si>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</si>
  <si>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</si>
  <si>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</si>
  <si>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</si>
  <si>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</si>
  <si>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</si>
  <si>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</si>
  <si>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</si>
  <si>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</si>
  <si>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</si>
  <si>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</si>
  <si>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</si>
  <si>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</si>
  <si>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</si>
  <si>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</si>
  <si>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</si>
  <si>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</si>
  <si>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</si>
  <si>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</si>
  <si>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</si>
  <si>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</si>
  <si>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</si>
  <si>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</si>
  <si>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</si>
  <si>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</si>
  <si>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</si>
  <si>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</si>
  <si>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</si>
  <si>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</si>
  <si>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</si>
  <si>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</si>
  <si>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</si>
  <si>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</si>
  <si>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</si>
  <si>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</si>
  <si>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</si>
  <si>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</si>
  <si>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</si>
  <si>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</si>
  <si>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</si>
  <si>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</si>
  <si>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</si>
  <si>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</si>
  <si>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</si>
  <si>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</si>
  <si>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</si>
  <si>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</si>
  <si>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</si>
  <si>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</si>
  <si>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</si>
  <si>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</si>
  <si>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</si>
  <si>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</si>
  <si>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</si>
  <si>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</si>
  <si>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</si>
  <si>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</si>
  <si>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</si>
  <si>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</si>
  <si>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</si>
  <si>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</si>
  <si>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</si>
  <si>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</si>
  <si>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</si>
  <si>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</si>
  <si>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</si>
  <si>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</si>
  <si>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</si>
  <si>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</si>
  <si>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</si>
  <si>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</si>
  <si>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</si>
  <si>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</si>
  <si>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</si>
  <si>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</si>
  <si>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</si>
  <si>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</si>
  <si>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</si>
  <si>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</si>
  <si>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</si>
  <si>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</si>
  <si>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</si>
  <si>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</si>
  <si>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</si>
  <si>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</si>
  <si>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</si>
  <si>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</si>
  <si>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</si>
  <si>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</si>
  <si>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</si>
  <si>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</si>
  <si>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</si>
  <si>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</si>
  <si>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</si>
  <si>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</si>
  <si>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</si>
  <si>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</si>
  <si>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</si>
  <si>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</si>
  <si>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</si>
  <si>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</si>
  <si>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</si>
  <si>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</si>
  <si>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</si>
  <si>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</si>
  <si>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</si>
  <si>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</si>
  <si>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</si>
  <si>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</si>
  <si>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</si>
  <si>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</si>
  <si>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</si>
  <si>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</si>
  <si>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</si>
  <si>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</si>
  <si>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</si>
  <si>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</si>
  <si>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</si>
  <si>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</si>
  <si>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</si>
  <si>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</si>
  <si>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</si>
  <si>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</si>
  <si>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</si>
  <si>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</si>
  <si>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</si>
  <si>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</si>
  <si>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</si>
  <si>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</si>
  <si>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</si>
  <si>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</si>
  <si>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</si>
  <si>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</si>
  <si>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</si>
  <si>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</si>
  <si>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</si>
  <si>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</si>
  <si>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</si>
  <si>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</si>
  <si>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</si>
  <si>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</si>
  <si>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</si>
  <si>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</si>
  <si>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</si>
  <si>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</si>
  <si>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</si>
  <si>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</si>
  <si>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</si>
  <si>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</si>
  <si>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</si>
  <si>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</si>
  <si>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</si>
  <si>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</si>
  <si>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</si>
  <si>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</si>
  <si>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</si>
  <si>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</si>
  <si>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</si>
  <si>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</si>
  <si>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</si>
  <si>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</si>
  <si>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</si>
  <si>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</si>
  <si>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</si>
  <si>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</si>
  <si>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</si>
  <si>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</si>
  <si>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</si>
  <si>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</si>
  <si>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</si>
  <si>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</si>
  <si>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</si>
  <si>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</si>
  <si>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</si>
  <si>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</si>
  <si>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</si>
  <si>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</si>
  <si>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</si>
  <si>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</si>
  <si>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</si>
  <si>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</si>
  <si>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</si>
  <si>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</si>
  <si>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</si>
  <si>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</si>
  <si>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</si>
  <si>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</si>
  <si>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</si>
  <si>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</si>
  <si>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</si>
  <si>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</si>
  <si>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</si>
  <si>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</si>
  <si>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</si>
  <si>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</si>
  <si>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</si>
  <si>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</si>
  <si>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</si>
  <si>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</si>
  <si>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</si>
  <si>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</si>
  <si>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</si>
  <si>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</si>
  <si>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</si>
  <si>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</si>
  <si>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</si>
  <si>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</si>
  <si>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</si>
  <si>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</si>
  <si>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</si>
  <si>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</si>
  <si>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</si>
  <si>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</si>
  <si>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</si>
  <si>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</si>
  <si>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</si>
  <si>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</si>
  <si>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</si>
  <si>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</si>
  <si>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</si>
  <si>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</si>
  <si>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</si>
  <si>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</si>
  <si>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</si>
  <si>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</si>
  <si>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</si>
  <si>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</si>
  <si>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</si>
  <si>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</si>
  <si>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</si>
  <si>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</si>
  <si>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</si>
  <si>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</si>
  <si>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</si>
  <si>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</si>
  <si>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</si>
  <si>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</si>
  <si>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</si>
  <si>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</si>
  <si>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</si>
  <si>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</si>
  <si>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</si>
  <si>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</si>
  <si>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</si>
  <si>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</si>
  <si>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</si>
  <si>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</si>
  <si>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</si>
  <si>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</si>
  <si>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</si>
  <si>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</si>
  <si>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</si>
  <si>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</si>
  <si>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</si>
  <si>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</si>
  <si>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</si>
  <si>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</si>
  <si>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</si>
  <si>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</si>
  <si>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</si>
  <si>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</si>
  <si>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</si>
  <si>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</si>
  <si>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</si>
  <si>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</si>
  <si>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</si>
  <si>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</si>
  <si>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</si>
  <si>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</si>
  <si>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</si>
  <si>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</si>
  <si>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</si>
  <si>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</si>
  <si>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</si>
  <si>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</si>
  <si>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</si>
  <si>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</si>
  <si>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</si>
  <si>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</si>
  <si>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</si>
  <si>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</si>
  <si>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</si>
  <si>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</si>
  <si>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</si>
  <si>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</si>
  <si>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</si>
  <si>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</si>
  <si>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</si>
  <si>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</si>
  <si>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</si>
  <si>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</si>
  <si>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</si>
  <si>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</si>
  <si>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</si>
  <si>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</si>
  <si>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</si>
  <si>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</si>
  <si>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</si>
  <si>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</si>
  <si>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</si>
  <si>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</si>
  <si>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</si>
  <si>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</si>
  <si>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</si>
  <si>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</si>
  <si>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</si>
  <si>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</si>
  <si>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</si>
  <si>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</si>
  <si>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</si>
  <si>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</si>
  <si>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</si>
  <si>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</si>
  <si>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</si>
  <si>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</si>
  <si>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</si>
  <si>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</si>
  <si>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</si>
  <si>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</si>
  <si>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</si>
  <si>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</si>
  <si>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</si>
  <si>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</si>
  <si>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</si>
  <si>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</si>
  <si>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</si>
  <si>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</si>
  <si>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</si>
  <si>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</si>
  <si>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</si>
  <si>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</si>
  <si>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</si>
  <si>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</si>
  <si>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</si>
  <si>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</si>
  <si>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</si>
  <si>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</si>
  <si>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</si>
  <si>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</si>
  <si>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</si>
  <si>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</si>
  <si>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</si>
  <si>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</si>
  <si>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</si>
  <si>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</si>
  <si>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</si>
  <si>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</si>
  <si>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</si>
  <si>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</si>
  <si>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</si>
  <si>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</si>
  <si>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</si>
  <si>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</si>
  <si>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</si>
  <si>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</si>
  <si>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</si>
  <si>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</si>
  <si>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</si>
  <si>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</si>
  <si>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</si>
  <si>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</si>
  <si>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</si>
  <si>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</si>
  <si>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</si>
  <si>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</si>
  <si>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</si>
  <si>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</si>
  <si>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</si>
  <si>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</si>
  <si>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</si>
  <si>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</si>
  <si>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</si>
  <si>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</si>
  <si>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</si>
  <si>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</si>
  <si>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</si>
  <si>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</si>
  <si>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</si>
  <si>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</si>
  <si>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</si>
  <si>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</si>
  <si>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</si>
  <si>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</si>
  <si>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</si>
  <si>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</si>
  <si>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</si>
  <si>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</si>
  <si>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</si>
  <si>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</si>
  <si>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</si>
  <si>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</si>
  <si>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</si>
  <si>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</si>
  <si>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</si>
  <si>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</si>
  <si>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</si>
  <si>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</si>
  <si>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</si>
  <si>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</si>
  <si>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</si>
  <si>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</si>
  <si>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</si>
  <si>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</si>
  <si>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</si>
  <si>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</si>
  <si>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</si>
  <si>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</si>
  <si>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</si>
  <si>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</si>
  <si>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</si>
  <si>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</si>
  <si>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</si>
  <si>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</si>
  <si>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</si>
  <si>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</si>
  <si>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</si>
  <si>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</si>
  <si>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</si>
  <si>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</si>
  <si>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</si>
  <si>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</si>
  <si>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</si>
  <si>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</si>
  <si>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</si>
  <si>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</si>
  <si>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</si>
  <si>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</si>
  <si>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</si>
  <si>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</si>
  <si>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</si>
  <si>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</si>
  <si>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</si>
  <si>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</si>
  <si>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</si>
  <si>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</si>
  <si>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</si>
  <si>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</si>
  <si>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</si>
  <si>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</si>
  <si>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</si>
  <si>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</si>
  <si>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</si>
  <si>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</si>
  <si>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</si>
  <si>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</si>
  <si>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</si>
  <si>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</si>
  <si>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</si>
  <si>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</si>
  <si>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</si>
  <si>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</si>
  <si>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</si>
  <si>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</si>
  <si>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</si>
  <si>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</si>
  <si>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</si>
  <si>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</si>
  <si>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</si>
  <si>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</si>
  <si>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</si>
  <si>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</si>
  <si>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</si>
  <si>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</si>
  <si>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</si>
  <si>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</si>
  <si>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</si>
  <si>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</si>
  <si>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</si>
  <si>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</si>
  <si>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</si>
  <si>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</si>
  <si>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</si>
  <si>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</si>
  <si>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</si>
  <si>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</si>
  <si>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</si>
  <si>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</si>
  <si>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</si>
  <si>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</si>
  <si>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</si>
  <si>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</si>
  <si>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</si>
  <si>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</si>
  <si>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</si>
  <si>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</si>
  <si>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</si>
  <si>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</si>
  <si>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</si>
  <si>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</si>
  <si>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</si>
  <si>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</si>
  <si>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</si>
  <si>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</si>
  <si>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</si>
  <si>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</si>
  <si>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</si>
  <si>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</si>
  <si>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</si>
  <si>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</si>
  <si>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</si>
  <si>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</si>
  <si>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</si>
  <si>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</si>
  <si>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</si>
  <si>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</si>
  <si>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</si>
  <si>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</si>
  <si>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</si>
  <si>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</si>
  <si>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</si>
  <si>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</si>
  <si>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</si>
  <si>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</si>
  <si>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</si>
  <si>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</si>
  <si>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</si>
  <si>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</si>
  <si>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</si>
  <si>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</si>
  <si>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</si>
  <si>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</si>
  <si>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</si>
  <si>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</si>
  <si>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</si>
  <si>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</si>
  <si>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</si>
  <si>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</si>
  <si>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</si>
  <si>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</si>
  <si>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</si>
  <si>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</si>
  <si>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</si>
  <si>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</si>
  <si>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</si>
  <si>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</si>
  <si>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</si>
  <si>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</si>
  <si>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</si>
  <si>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</si>
  <si>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</si>
  <si>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</si>
  <si>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</si>
  <si>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</si>
  <si>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</si>
  <si>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</si>
  <si>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</si>
  <si>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</si>
  <si>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</si>
  <si>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</si>
  <si>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</si>
  <si>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</si>
  <si>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</si>
  <si>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</si>
  <si>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</si>
  <si>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</si>
  <si>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</si>
  <si>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</si>
  <si>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</si>
  <si>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</si>
  <si>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</si>
  <si>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</si>
  <si>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</si>
  <si>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</si>
  <si>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</si>
  <si>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</si>
  <si>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</si>
  <si>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</si>
  <si>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</si>
  <si>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</si>
  <si>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</si>
  <si>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</si>
  <si>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</si>
  <si>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</si>
  <si>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</si>
  <si>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</si>
  <si>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</si>
  <si>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</si>
  <si>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</si>
  <si>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</si>
  <si>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</si>
  <si>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</si>
  <si>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</si>
  <si>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</si>
  <si>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</si>
  <si>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</si>
  <si>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</si>
  <si>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</si>
  <si>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</si>
  <si>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</si>
  <si>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</si>
  <si>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</si>
  <si>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</si>
  <si>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</si>
  <si>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</si>
  <si>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</si>
  <si>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</si>
  <si>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</si>
  <si>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</si>
  <si>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</si>
  <si>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</si>
  <si>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</si>
  <si>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</si>
  <si>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</si>
  <si>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</si>
  <si>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</si>
  <si>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</si>
  <si>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</si>
  <si>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</si>
  <si>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</si>
  <si>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</si>
  <si>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</si>
  <si>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</si>
  <si>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</si>
  <si>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</si>
  <si>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</si>
  <si>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</si>
  <si>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</si>
  <si>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</si>
  <si>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</si>
  <si>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</si>
  <si>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</si>
  <si>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</si>
  <si>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</si>
  <si>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</si>
  <si>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</si>
  <si>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</si>
  <si>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</si>
  <si>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</si>
  <si>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</si>
  <si>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</si>
  <si>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</si>
  <si>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</si>
  <si>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</si>
  <si>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</si>
  <si>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</si>
  <si>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</si>
  <si>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</si>
  <si>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</si>
  <si>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</si>
  <si>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</si>
  <si>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</si>
  <si>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</si>
  <si>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</si>
  <si>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</si>
  <si>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</si>
  <si>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</si>
  <si>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</si>
  <si>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</si>
  <si>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</si>
  <si>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</si>
  <si>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</si>
  <si>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</si>
  <si>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</si>
  <si>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</si>
  <si>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</si>
  <si>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</si>
  <si>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</si>
  <si>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</si>
  <si>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</si>
  <si>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</si>
  <si>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</si>
  <si>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</si>
  <si>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</si>
  <si>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</si>
  <si>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</si>
  <si>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</si>
  <si>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</si>
  <si>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</si>
  <si>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</si>
  <si>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</si>
  <si>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</si>
  <si>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</si>
  <si>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</si>
  <si>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</si>
  <si>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</si>
  <si>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</si>
  <si>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</si>
  <si>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</si>
  <si>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</si>
  <si>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</si>
  <si>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</si>
  <si>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</si>
  <si>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</si>
  <si>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</si>
  <si>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</si>
  <si>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</si>
  <si>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</si>
  <si>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</si>
  <si>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</si>
  <si>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</si>
  <si>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</si>
  <si>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</si>
  <si>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</si>
  <si>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</si>
  <si>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</si>
  <si>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</si>
  <si>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</si>
  <si>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</si>
  <si>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</si>
  <si>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</si>
  <si>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</si>
  <si>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</si>
  <si>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</si>
  <si>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</si>
  <si>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</si>
  <si>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</si>
  <si>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</si>
  <si>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</si>
  <si>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</si>
  <si>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</si>
  <si>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</si>
  <si>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</si>
  <si>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</si>
  <si>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</si>
  <si>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</si>
  <si>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</si>
  <si>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</si>
  <si>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</si>
  <si>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</si>
  <si>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</si>
  <si>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</si>
  <si>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</si>
  <si>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</si>
  <si>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</si>
  <si>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</si>
  <si>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</si>
  <si>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</si>
  <si>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</si>
  <si>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</si>
  <si>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</si>
  <si>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</si>
  <si>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</si>
  <si>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</si>
  <si>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</si>
  <si>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</si>
  <si>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</si>
  <si>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</si>
  <si>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</si>
  <si>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</si>
  <si>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</si>
  <si>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</si>
  <si>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</si>
  <si>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</si>
  <si>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</si>
  <si>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</si>
  <si>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</si>
  <si>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</si>
  <si>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</si>
  <si>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</si>
  <si>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</si>
  <si>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</si>
  <si>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</si>
  <si>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</si>
  <si>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</si>
  <si>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</si>
  <si>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</si>
  <si>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</si>
  <si>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</si>
  <si>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</si>
  <si>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</si>
  <si>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</si>
  <si>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</si>
  <si>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</si>
  <si>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</si>
  <si>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</si>
  <si>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</si>
  <si>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</si>
  <si>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</si>
  <si>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</si>
  <si>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</si>
  <si>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</si>
  <si>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</si>
  <si>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</si>
  <si>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</si>
  <si>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</si>
  <si>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</si>
  <si>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</si>
  <si>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</si>
  <si>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</si>
  <si>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</si>
  <si>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</si>
  <si>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</si>
  <si>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</si>
  <si>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</si>
  <si>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</si>
  <si>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</si>
  <si>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</si>
  <si>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</si>
  <si>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</si>
  <si>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</si>
  <si>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</si>
  <si>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</si>
  <si>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</si>
  <si>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</si>
  <si>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</si>
  <si>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</si>
  <si>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</si>
  <si>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</si>
  <si>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</si>
  <si>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</si>
  <si>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</si>
  <si>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</si>
  <si>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</si>
  <si>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</si>
  <si>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</si>
  <si>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</si>
  <si>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</si>
  <si>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</si>
  <si>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</si>
  <si>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</si>
  <si>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</si>
  <si>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</si>
  <si>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</si>
  <si>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</si>
  <si>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</si>
  <si>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</si>
  <si>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</si>
  <si>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</si>
  <si>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</si>
  <si>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</si>
  <si>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</si>
  <si>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</si>
  <si>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</si>
  <si>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</si>
  <si>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</si>
  <si>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</si>
  <si>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</si>
  <si>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</si>
  <si>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</si>
  <si>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</si>
  <si>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</si>
  <si>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</si>
  <si>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</si>
  <si>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</si>
  <si>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</si>
  <si>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</si>
  <si>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</si>
  <si>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</si>
  <si>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</si>
  <si>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</si>
  <si>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</si>
  <si>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</si>
  <si>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</si>
  <si>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</si>
  <si>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</si>
  <si>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</si>
  <si>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</si>
  <si>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</si>
  <si>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</si>
  <si>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</si>
  <si>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</si>
  <si>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</si>
  <si>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</si>
  <si>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</si>
  <si>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</si>
  <si>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</si>
  <si>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</si>
  <si>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</si>
  <si>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</si>
  <si>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</si>
  <si>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</si>
  <si>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</si>
  <si>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</si>
  <si>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</si>
  <si>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</si>
  <si>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</si>
  <si>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</si>
  <si>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</si>
  <si>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</si>
  <si>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</si>
  <si>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</si>
  <si>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</si>
  <si>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</si>
  <si>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</si>
  <si>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</si>
  <si>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</si>
  <si>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</si>
  <si>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</si>
  <si>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</si>
  <si>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</si>
  <si>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</si>
  <si>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</si>
  <si>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</si>
  <si>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</si>
  <si>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</si>
  <si>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</si>
  <si>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</si>
  <si>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</si>
  <si>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</si>
  <si>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</si>
  <si>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</si>
  <si>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</si>
  <si>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</si>
  <si>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</si>
  <si>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</si>
  <si>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</si>
  <si>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</si>
  <si>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</si>
  <si>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</si>
  <si>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</si>
  <si>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</si>
  <si>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</si>
  <si>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</si>
  <si>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</si>
  <si>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</si>
  <si>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</si>
  <si>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</si>
  <si>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</si>
  <si>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</si>
  <si>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</si>
  <si>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</si>
  <si>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</si>
  <si>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</si>
  <si>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</si>
  <si>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</si>
  <si>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</si>
  <si>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</si>
  <si>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</si>
  <si>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</si>
  <si>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</si>
  <si>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</si>
  <si>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</si>
  <si>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</si>
  <si>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</si>
  <si>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</si>
  <si>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</si>
  <si>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</si>
  <si>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</si>
  <si>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</si>
  <si>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</si>
  <si>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</si>
  <si>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</si>
  <si>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</si>
  <si>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</si>
  <si>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</si>
  <si>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</si>
  <si>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</si>
  <si>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</si>
  <si>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</si>
  <si>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</si>
  <si>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</si>
  <si>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</si>
  <si>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</si>
  <si>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</si>
  <si>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</si>
  <si>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</si>
  <si>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</si>
  <si>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</si>
  <si>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</si>
  <si>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</si>
  <si>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</si>
  <si>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</si>
  <si>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</si>
  <si>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</si>
  <si>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</si>
  <si>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</si>
  <si>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</si>
  <si>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</si>
  <si>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</si>
  <si>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</si>
  <si>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</si>
  <si>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</si>
  <si>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</si>
  <si>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</si>
  <si>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</si>
  <si>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</si>
  <si>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</si>
  <si>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</si>
  <si>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</si>
  <si>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</si>
  <si>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</si>
  <si>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</si>
  <si>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</si>
  <si>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</si>
  <si>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</si>
  <si>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</si>
  <si>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</si>
  <si>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</si>
  <si>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</si>
  <si>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</si>
  <si>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</si>
  <si>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</si>
  <si>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</si>
  <si>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</si>
  <si>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</si>
  <si>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</si>
  <si>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</si>
  <si>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</si>
  <si>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</si>
  <si>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</si>
  <si>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</si>
  <si>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</si>
  <si>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</si>
  <si>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</si>
  <si>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</si>
  <si>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</si>
  <si>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</si>
  <si>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</si>
  <si>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</si>
  <si>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</si>
  <si>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</si>
  <si>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</si>
  <si>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</si>
  <si>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</si>
  <si>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</si>
  <si>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</si>
  <si>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</si>
  <si>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</si>
  <si>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</si>
  <si>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</si>
  <si>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</si>
  <si>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</si>
  <si>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</si>
  <si>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</si>
  <si>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</si>
  <si>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</si>
  <si>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</si>
  <si>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</si>
  <si>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</si>
  <si>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</si>
  <si>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</si>
  <si>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</si>
  <si>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</si>
  <si>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</si>
  <si>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</si>
  <si>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</si>
  <si>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</si>
  <si>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</si>
  <si>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</si>
  <si>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</si>
  <si>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</si>
  <si>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</si>
  <si>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</si>
  <si>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</si>
  <si>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</si>
  <si>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</si>
  <si>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</si>
  <si>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</si>
  <si>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</si>
  <si>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</si>
  <si>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</si>
  <si>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</si>
  <si>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</si>
  <si>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</si>
  <si>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</si>
  <si>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</si>
  <si>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</si>
  <si>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</si>
  <si>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</si>
  <si>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</si>
  <si>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</si>
  <si>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</si>
  <si>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</si>
  <si>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</si>
  <si>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</si>
  <si>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</si>
  <si>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</si>
  <si>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</si>
  <si>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</si>
  <si>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</si>
  <si>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</si>
  <si>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</si>
  <si>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</si>
  <si>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</si>
  <si>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</si>
  <si>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</si>
  <si>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</si>
  <si>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</si>
  <si>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</si>
  <si>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</si>
  <si>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</si>
  <si>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</si>
  <si>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</si>
  <si>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</si>
  <si>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</si>
  <si>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</si>
  <si>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</si>
  <si>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</si>
  <si>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</si>
  <si>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</si>
  <si>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</si>
  <si>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</si>
  <si>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</si>
  <si>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</si>
  <si>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</si>
  <si>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</si>
  <si>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</si>
  <si>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</si>
  <si>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</si>
  <si>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</si>
  <si>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</si>
  <si>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</si>
  <si>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</si>
  <si>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</si>
  <si>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</si>
  <si>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</si>
  <si>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</si>
  <si>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</si>
  <si>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</si>
  <si>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</si>
  <si>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</si>
  <si>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</si>
  <si>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</si>
  <si>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</si>
  <si>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</si>
  <si>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</si>
  <si>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</si>
  <si>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</si>
  <si>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</si>
  <si>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</si>
  <si>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</si>
  <si>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</si>
  <si>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</si>
  <si>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</si>
  <si>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</si>
  <si>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</si>
  <si>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</si>
  <si>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</si>
  <si>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</si>
  <si>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</si>
  <si>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</si>
  <si>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</si>
  <si>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</si>
  <si>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</si>
  <si>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</si>
  <si>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</si>
  <si>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</si>
  <si>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</si>
  <si>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</si>
  <si>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</si>
  <si>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</si>
  <si>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</si>
  <si>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</si>
  <si>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</si>
  <si>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</si>
  <si>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</si>
  <si>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</si>
  <si>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</si>
  <si>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</si>
  <si>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</si>
  <si>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</si>
  <si>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</si>
  <si>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</si>
  <si>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</si>
  <si>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</si>
  <si>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</si>
  <si>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</si>
  <si>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</si>
  <si>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</si>
  <si>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</si>
  <si>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</si>
  <si>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</si>
  <si>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</si>
  <si>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</si>
  <si>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</si>
  <si>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</si>
  <si>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</si>
  <si>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</si>
  <si>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</si>
  <si>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</si>
  <si>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</si>
  <si>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</si>
  <si>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</si>
  <si>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</si>
  <si>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</si>
  <si>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</si>
  <si>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</si>
  <si>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</si>
  <si>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</si>
  <si>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</si>
  <si>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</si>
  <si>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</si>
  <si>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</si>
  <si>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</si>
  <si>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</si>
  <si>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</si>
  <si>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</si>
  <si>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</si>
  <si>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</si>
  <si>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</si>
  <si>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</si>
  <si>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</si>
  <si>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</si>
  <si>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</si>
  <si>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</si>
  <si>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</si>
  <si>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</si>
  <si>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</si>
  <si>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</si>
  <si>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</si>
  <si>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</si>
  <si>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</si>
  <si>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</si>
  <si>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</si>
  <si>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</si>
  <si>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</si>
  <si>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</si>
  <si>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</si>
  <si>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</si>
  <si>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</si>
  <si>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</si>
  <si>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</si>
  <si>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</si>
  <si>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</si>
  <si>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</si>
  <si>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</si>
  <si>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</si>
  <si>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</si>
  <si>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</si>
  <si>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</si>
  <si>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</si>
  <si>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</si>
  <si>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</si>
  <si>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</si>
  <si>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</si>
  <si>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</si>
  <si>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</si>
  <si>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</si>
  <si>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</si>
  <si>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</si>
  <si>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</si>
  <si>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</si>
  <si>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</si>
  <si>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</si>
  <si>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</si>
  <si>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</si>
  <si>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</si>
  <si>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</si>
  <si>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</si>
  <si>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</si>
  <si>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</si>
  <si>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</si>
  <si>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</si>
  <si>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</si>
  <si>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</si>
  <si>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</si>
  <si>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</si>
  <si>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</si>
  <si>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</si>
  <si>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</si>
  <si>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</si>
  <si>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</si>
  <si>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</si>
  <si>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</si>
  <si>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</si>
  <si>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</si>
  <si>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</si>
  <si>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</si>
  <si>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</si>
  <si>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</si>
  <si>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</si>
  <si>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</si>
  <si>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</si>
  <si>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</si>
  <si>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</si>
  <si>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</si>
  <si>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</si>
  <si>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</si>
  <si>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</si>
  <si>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</si>
  <si>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</si>
  <si>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</si>
  <si>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</si>
  <si>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</si>
  <si>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</si>
  <si>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</si>
  <si>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</si>
  <si>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</si>
  <si>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</si>
  <si>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</si>
  <si>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</si>
  <si>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</si>
  <si>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</si>
  <si>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</si>
  <si>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</si>
  <si>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</si>
  <si>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</si>
  <si>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</si>
  <si>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</si>
  <si>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</si>
  <si>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</si>
  <si>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</si>
  <si>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</si>
  <si>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</si>
  <si>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</si>
  <si>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</si>
  <si>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</si>
  <si>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</si>
  <si>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</si>
  <si>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</si>
  <si>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</si>
  <si>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</si>
  <si>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</si>
  <si>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</si>
  <si>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</si>
  <si>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</si>
  <si>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</si>
  <si>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</si>
  <si>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</si>
  <si>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</si>
  <si>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</si>
  <si>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</si>
  <si>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</si>
  <si>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</si>
  <si>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</si>
  <si>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</si>
  <si>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</si>
  <si>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</si>
  <si>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</si>
  <si>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</si>
  <si>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</si>
  <si>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</si>
  <si>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</si>
  <si>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</si>
  <si>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</si>
  <si>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</si>
  <si>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</si>
  <si>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</si>
  <si>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</si>
  <si>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</si>
  <si>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</si>
  <si>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</si>
  <si>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</si>
  <si>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</si>
  <si>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</si>
  <si>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</si>
  <si>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</si>
  <si>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</si>
  <si>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</si>
  <si>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</si>
  <si>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</si>
  <si>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</si>
  <si>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</si>
  <si>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</si>
  <si>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</si>
  <si>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</si>
  <si>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</si>
  <si>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</si>
  <si>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</si>
  <si>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</si>
  <si>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</si>
  <si>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</si>
  <si>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</si>
  <si>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</si>
  <si>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</si>
  <si>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</si>
  <si>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</si>
  <si>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</si>
  <si>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</si>
  <si>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</si>
  <si>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</si>
  <si>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</si>
  <si>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</si>
  <si>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</si>
  <si>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</si>
  <si>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</si>
  <si>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</si>
  <si>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</si>
  <si>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</si>
  <si>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</si>
  <si>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</si>
  <si>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</si>
  <si>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</si>
  <si>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</si>
  <si>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</si>
  <si>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</si>
  <si>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</si>
  <si>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</si>
  <si>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</si>
  <si>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</si>
  <si>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</si>
  <si>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</si>
  <si>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</si>
  <si>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</si>
  <si>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</si>
  <si>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</si>
  <si>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</si>
  <si>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</si>
  <si>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</si>
  <si>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</si>
  <si>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</si>
  <si>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</si>
  <si>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</si>
  <si>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</si>
  <si>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</si>
  <si>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</si>
  <si>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</si>
  <si>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</si>
  <si>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</si>
  <si>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</si>
  <si>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</si>
  <si>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</si>
  <si>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</si>
  <si>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</si>
  <si>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</si>
  <si>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</si>
  <si>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</si>
  <si>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</si>
  <si>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</si>
  <si>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</si>
  <si>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</si>
  <si>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</si>
  <si>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</si>
  <si>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</si>
  <si>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</si>
  <si>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</si>
  <si>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</si>
  <si>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</si>
  <si>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</si>
  <si>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</si>
  <si>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</si>
  <si>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</si>
  <si>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</si>
  <si>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</si>
  <si>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</si>
  <si>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</si>
  <si>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</si>
  <si>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</si>
  <si>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</si>
  <si>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</si>
  <si>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</si>
  <si>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</si>
  <si>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</si>
  <si>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</si>
  <si>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</si>
  <si>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</si>
  <si>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</si>
  <si>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</si>
  <si>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</si>
  <si>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</si>
  <si>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</si>
  <si>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</si>
  <si>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</si>
  <si>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</si>
  <si>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</si>
  <si>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</si>
  <si>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</si>
  <si>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</si>
  <si>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</si>
  <si>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</si>
  <si>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</si>
  <si>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</si>
  <si>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</si>
  <si>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</si>
  <si>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</si>
  <si>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</si>
  <si>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</si>
  <si>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</si>
  <si>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</si>
  <si>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</si>
  <si>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</si>
  <si>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</si>
  <si>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</si>
  <si>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</si>
  <si>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</si>
  <si>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</si>
  <si>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</si>
  <si>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</si>
  <si>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</si>
  <si>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</si>
  <si>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</si>
  <si>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</si>
  <si>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</si>
  <si>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</si>
  <si>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</si>
  <si>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</si>
  <si>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</si>
  <si>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</si>
  <si>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</si>
  <si>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</si>
  <si>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</si>
  <si>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</si>
  <si>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</si>
  <si>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</si>
  <si>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</si>
  <si>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</si>
  <si>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</si>
  <si>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</si>
  <si>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</si>
  <si>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</si>
  <si>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</si>
  <si>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</si>
  <si>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</si>
  <si>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</si>
  <si>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</si>
  <si>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</si>
  <si>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</si>
  <si>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</si>
  <si>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</si>
  <si>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</si>
  <si>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</si>
  <si>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</si>
  <si>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</si>
  <si>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</si>
  <si>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</si>
  <si>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</si>
  <si>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</si>
  <si>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</si>
  <si>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</si>
  <si>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</si>
  <si>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</si>
  <si>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</si>
  <si>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</si>
  <si>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</si>
  <si>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</si>
  <si>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</si>
  <si>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</si>
  <si>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</si>
  <si>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</si>
  <si>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</si>
  <si>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</si>
  <si>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</si>
  <si>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</si>
  <si>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</si>
  <si>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</si>
  <si>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</si>
  <si>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</si>
  <si>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</si>
  <si>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</si>
  <si>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</si>
  <si>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</si>
  <si>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</si>
  <si>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</si>
  <si>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</si>
  <si>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</si>
  <si>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</si>
  <si>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</si>
  <si>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</si>
  <si>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</si>
  <si>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</si>
  <si>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</si>
  <si>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</si>
  <si>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</si>
  <si>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</si>
  <si>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</si>
  <si>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</si>
  <si>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</si>
  <si>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</si>
  <si>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</si>
  <si>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</si>
  <si>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</si>
  <si>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</si>
  <si>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</si>
  <si>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</si>
  <si>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</si>
  <si>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</si>
  <si>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</si>
  <si>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</si>
  <si>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</si>
  <si>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</si>
  <si>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</si>
  <si>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</si>
  <si>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</si>
  <si>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</si>
  <si>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</si>
  <si>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</si>
  <si>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</si>
  <si>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</si>
  <si>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</si>
  <si>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</si>
  <si>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</si>
  <si>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</si>
  <si>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</si>
  <si>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</si>
  <si>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</si>
  <si>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</si>
  <si>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</si>
  <si>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</si>
  <si>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</si>
  <si>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</si>
  <si>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</si>
  <si>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</si>
  <si>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</si>
  <si>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</si>
  <si>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</si>
  <si>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</si>
  <si>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</si>
  <si>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</si>
  <si>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</si>
  <si>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</si>
  <si>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</si>
  <si>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</si>
  <si>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</si>
  <si>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</si>
  <si>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</si>
  <si>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</si>
  <si>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</si>
  <si>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</si>
  <si>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</si>
  <si>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</si>
  <si>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</si>
  <si>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</si>
  <si>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</si>
  <si>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</si>
  <si>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</si>
  <si>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</si>
  <si>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</si>
  <si>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</si>
  <si>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</si>
  <si>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</si>
  <si>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</si>
  <si>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</si>
  <si>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</si>
  <si>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</si>
  <si>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</si>
  <si>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</si>
  <si>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</si>
  <si>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</si>
  <si>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</si>
  <si>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</si>
  <si>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</si>
  <si>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</si>
  <si>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</si>
  <si>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</si>
  <si>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</si>
  <si>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</si>
  <si>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</si>
  <si>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</si>
  <si>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</si>
  <si>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</si>
  <si>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</si>
  <si>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</si>
  <si>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</si>
  <si>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</si>
  <si>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</si>
  <si>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</si>
  <si>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</si>
  <si>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</si>
  <si>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</si>
  <si>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</si>
  <si>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</si>
  <si>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</si>
  <si>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</si>
  <si>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</si>
  <si>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</si>
  <si>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</si>
  <si>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</si>
  <si>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</si>
  <si>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</si>
  <si>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</si>
  <si>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</si>
  <si>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</si>
  <si>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</si>
  <si>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</si>
  <si>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</si>
  <si>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</si>
  <si>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</si>
  <si>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</si>
  <si>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</si>
  <si>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</si>
  <si>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</si>
  <si>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</si>
  <si>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</si>
  <si>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</si>
  <si>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</si>
  <si>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</si>
  <si>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</si>
  <si>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</si>
  <si>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</si>
  <si>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</si>
  <si>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</si>
  <si>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</si>
  <si>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</si>
  <si>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</si>
  <si>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</si>
  <si>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</si>
  <si>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</si>
  <si>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</si>
  <si>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</si>
  <si>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</si>
  <si>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</si>
  <si>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</si>
  <si>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</si>
  <si>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</si>
  <si>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</si>
  <si>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</si>
  <si>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</si>
  <si>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</si>
  <si>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</si>
  <si>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</si>
  <si>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</si>
  <si>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</si>
  <si>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</si>
  <si>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</si>
  <si>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</si>
  <si>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</si>
  <si>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</si>
  <si>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</si>
  <si>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</si>
  <si>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</si>
  <si>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</si>
  <si>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</si>
  <si>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</si>
  <si>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</si>
  <si>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</si>
  <si>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</si>
  <si>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</si>
  <si>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</si>
  <si>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</si>
  <si>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</si>
  <si>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</si>
  <si>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</si>
  <si>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</si>
  <si>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</si>
  <si>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</si>
  <si>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</si>
  <si>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</si>
  <si>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</si>
  <si>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</si>
  <si>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</si>
  <si>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</si>
  <si>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</si>
  <si>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</si>
  <si>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</si>
  <si>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</si>
  <si>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</si>
  <si>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</si>
  <si>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</si>
  <si>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</si>
  <si>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</si>
  <si>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</si>
  <si>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</si>
  <si>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</si>
  <si>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</si>
  <si>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</si>
  <si>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</si>
  <si>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</si>
  <si>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</si>
  <si>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</si>
  <si>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</si>
  <si>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</si>
  <si>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</si>
  <si>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</si>
  <si>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</si>
  <si>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</si>
  <si>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</si>
  <si>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</si>
  <si>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</si>
  <si>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</si>
  <si>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</si>
  <si>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</si>
  <si>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</si>
  <si>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</si>
  <si>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</si>
  <si>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</si>
  <si>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</si>
  <si>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</si>
  <si>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</si>
  <si>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</si>
  <si>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</si>
  <si>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</si>
  <si>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</si>
  <si>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</si>
  <si>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</si>
  <si>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</si>
  <si>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</si>
  <si>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</si>
  <si>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</si>
  <si>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</si>
  <si>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</si>
  <si>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</si>
  <si>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</si>
  <si>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</si>
  <si>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</si>
  <si>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</si>
  <si>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</si>
  <si>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</si>
  <si>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</si>
  <si>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</si>
  <si>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</si>
  <si>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</si>
  <si>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</si>
  <si>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</si>
  <si>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</si>
  <si>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</si>
  <si>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</si>
  <si>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</si>
  <si>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</si>
  <si>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</si>
  <si>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</si>
  <si>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</si>
  <si>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</si>
  <si>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</si>
  <si>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</si>
  <si>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</si>
  <si>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</si>
  <si>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</si>
  <si>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</si>
  <si>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</si>
  <si>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</si>
  <si>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</si>
  <si>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</si>
  <si>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</si>
  <si>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</si>
  <si>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</si>
  <si>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</si>
  <si>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</si>
  <si>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</si>
  <si>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</si>
  <si>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</si>
  <si>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</si>
  <si>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</si>
  <si>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</si>
  <si>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</si>
  <si>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</si>
  <si>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</si>
  <si>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</si>
  <si>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</si>
  <si>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</si>
  <si>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</si>
  <si>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</si>
  <si>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</si>
  <si>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</si>
  <si>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</si>
  <si>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</si>
  <si>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</si>
  <si>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</si>
  <si>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</si>
  <si>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</si>
  <si>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</si>
  <si>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</si>
  <si>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</si>
  <si>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</si>
  <si>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</si>
  <si>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</si>
  <si>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</si>
  <si>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</si>
  <si>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</si>
  <si>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</si>
  <si>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</si>
  <si>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</si>
  <si>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</si>
  <si>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</si>
  <si>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</si>
  <si>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</si>
  <si>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</si>
  <si>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</si>
  <si>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</si>
  <si>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</si>
  <si>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</si>
  <si>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</si>
  <si>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</si>
  <si>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</si>
  <si>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</si>
  <si>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</si>
  <si>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</si>
  <si>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</si>
  <si>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</si>
  <si>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</si>
  <si>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</si>
  <si>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</si>
  <si>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</si>
  <si>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</si>
  <si>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</si>
  <si>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</si>
  <si>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</si>
  <si>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</si>
  <si>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</si>
  <si>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</si>
  <si>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</si>
  <si>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</si>
  <si>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</si>
  <si>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</si>
  <si>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</si>
  <si>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</si>
  <si>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</si>
  <si>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</si>
  <si>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</si>
  <si>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</si>
  <si>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</si>
  <si>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</si>
  <si>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</si>
  <si>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</si>
  <si>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</si>
  <si>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</si>
  <si>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</si>
  <si>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</si>
  <si>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</si>
  <si>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</si>
  <si>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</si>
  <si>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</si>
  <si>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</si>
  <si>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</si>
  <si>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</si>
  <si>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</si>
  <si>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</si>
  <si>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</si>
  <si>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</si>
  <si>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</si>
  <si>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</si>
  <si>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</si>
  <si>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</si>
  <si>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</si>
  <si>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</si>
  <si>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</si>
  <si>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</si>
  <si>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</si>
  <si>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</si>
  <si>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</si>
  <si>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</si>
  <si>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</si>
  <si>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</si>
  <si>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</si>
  <si>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</si>
  <si>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</si>
  <si>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</si>
  <si>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</si>
  <si>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</si>
  <si>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</si>
  <si>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</si>
  <si>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</si>
  <si>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</si>
  <si>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</si>
  <si>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</si>
  <si>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</si>
  <si>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</si>
  <si>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</si>
  <si>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</si>
  <si>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</si>
  <si>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</si>
  <si>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</si>
  <si>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</si>
  <si>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</si>
  <si>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</si>
  <si>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</si>
  <si>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</si>
  <si>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</si>
  <si>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</si>
  <si>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</si>
  <si>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</si>
  <si>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</si>
  <si>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</si>
  <si>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</si>
  <si>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</si>
  <si>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</si>
  <si>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</si>
  <si>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</si>
  <si>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</si>
  <si>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</si>
  <si>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</si>
  <si>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</si>
  <si>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</si>
  <si>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</si>
  <si>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</si>
  <si>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</si>
  <si>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</si>
  <si>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</si>
  <si>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</si>
  <si>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</si>
  <si>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</si>
  <si>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</si>
  <si>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</si>
  <si>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</si>
  <si>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</si>
  <si>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</si>
  <si>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</si>
  <si>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</si>
  <si>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</si>
  <si>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</si>
  <si>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</si>
  <si>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</si>
  <si>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</si>
  <si>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</si>
  <si>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</si>
  <si>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</si>
  <si>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</si>
  <si>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</si>
  <si>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</si>
  <si>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</si>
  <si>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</si>
  <si>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</si>
  <si>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</si>
  <si>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</si>
  <si>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</si>
  <si>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</si>
  <si>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</si>
  <si>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</si>
  <si>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</si>
  <si>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</si>
  <si>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</si>
  <si>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</si>
  <si>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</si>
  <si>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</si>
  <si>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</si>
  <si>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</si>
  <si>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</si>
  <si>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</si>
  <si>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</si>
  <si>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</si>
  <si>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</si>
  <si>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</si>
  <si>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</si>
  <si>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</si>
  <si>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</si>
  <si>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</si>
  <si>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</si>
  <si>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</si>
  <si>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</si>
  <si>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</si>
  <si>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</si>
  <si>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</si>
  <si>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</si>
  <si>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</si>
  <si>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</si>
  <si>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</si>
  <si>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</si>
  <si>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</si>
  <si>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</si>
  <si>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</si>
  <si>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</si>
  <si>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</si>
  <si>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</si>
  <si>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</si>
  <si>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</si>
  <si>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</si>
  <si>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</si>
  <si>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</si>
  <si>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</si>
  <si>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</si>
  <si>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</si>
  <si>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</si>
  <si>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</si>
  <si>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</si>
  <si>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</si>
  <si>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</si>
  <si>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</si>
  <si>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</si>
  <si>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</si>
  <si>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</si>
  <si>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</si>
  <si>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</si>
  <si>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</si>
  <si>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</si>
  <si>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</si>
  <si>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</si>
  <si>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</si>
  <si>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</si>
  <si>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</si>
  <si>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</si>
  <si>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</si>
  <si>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</si>
  <si>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</si>
  <si>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</si>
  <si>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</si>
  <si>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</si>
  <si>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</si>
  <si>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</si>
  <si>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</si>
  <si>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</si>
  <si>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</si>
  <si>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</si>
  <si>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</si>
  <si>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</si>
  <si>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</si>
  <si>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</si>
  <si>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</si>
  <si>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</si>
  <si>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</si>
  <si>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</si>
  <si>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</si>
  <si>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</si>
  <si>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</si>
  <si>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</si>
  <si>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</si>
  <si>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</si>
  <si>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</si>
  <si>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</si>
  <si>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</si>
  <si>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</si>
  <si>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</si>
  <si>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</si>
  <si>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</si>
  <si>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</si>
  <si>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</si>
  <si>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</si>
  <si>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</si>
  <si>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</si>
  <si>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</si>
  <si>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</si>
  <si>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</si>
  <si>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</si>
  <si>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</si>
  <si>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</si>
  <si>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</si>
  <si>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</si>
  <si>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</si>
  <si>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</si>
  <si>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</si>
  <si>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</si>
  <si>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</si>
  <si>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</si>
  <si>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</si>
  <si>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</si>
  <si>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</si>
  <si>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</si>
  <si>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</si>
  <si>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</si>
  <si>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</si>
  <si>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</si>
  <si>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</si>
  <si>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</si>
  <si>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</si>
  <si>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</si>
  <si>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</si>
  <si>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</si>
  <si>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</si>
  <si>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</si>
  <si>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</si>
  <si>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</si>
  <si>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</si>
  <si>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</si>
  <si>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</si>
  <si>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</si>
  <si>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</si>
  <si>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</si>
  <si>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</si>
  <si>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</si>
  <si>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</si>
  <si>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</si>
  <si>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</si>
  <si>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</si>
  <si>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</si>
  <si>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</si>
  <si>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</si>
  <si>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</si>
  <si>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</si>
  <si>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</si>
  <si>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</si>
  <si>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</si>
  <si>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</si>
  <si>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</si>
  <si>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</si>
  <si>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</si>
  <si>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</si>
  <si>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</si>
  <si>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</si>
  <si>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</si>
  <si>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</si>
  <si>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</si>
  <si>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</si>
  <si>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</si>
  <si>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</si>
  <si>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</si>
  <si>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</si>
  <si>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</si>
  <si>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</si>
  <si>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</si>
  <si>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</si>
  <si>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</si>
  <si>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</si>
  <si>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</si>
  <si>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</si>
  <si>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</si>
  <si>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</si>
  <si>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</si>
  <si>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</si>
  <si>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</si>
  <si>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</si>
  <si>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</si>
  <si>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</si>
  <si>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</si>
  <si>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</si>
  <si>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</si>
  <si>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</si>
  <si>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</si>
  <si>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</si>
  <si>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</si>
  <si>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</si>
  <si>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</si>
  <si>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</si>
  <si>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</si>
  <si>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</si>
  <si>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</si>
  <si>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</si>
  <si>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</si>
  <si>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</si>
  <si>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</si>
  <si>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</si>
  <si>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</si>
  <si>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</si>
  <si>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</si>
  <si>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</si>
  <si>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</si>
  <si>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</si>
  <si>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</si>
  <si>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</si>
  <si>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</si>
  <si>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</si>
  <si>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</si>
  <si>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</si>
  <si>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</si>
  <si>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</si>
  <si>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</si>
  <si>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</si>
  <si>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</si>
  <si>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</si>
  <si>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</si>
  <si>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</si>
  <si>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</si>
  <si>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</si>
  <si>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</si>
  <si>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</si>
  <si>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</si>
  <si>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</si>
  <si>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</si>
  <si>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</si>
  <si>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</si>
  <si>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</si>
  <si>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</si>
  <si>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</si>
  <si>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</si>
  <si>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</si>
  <si>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</si>
  <si>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</si>
  <si>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</si>
  <si>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</si>
  <si>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</si>
  <si>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</si>
  <si>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</si>
  <si>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</si>
  <si>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</si>
  <si>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</si>
  <si>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</si>
  <si>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</si>
  <si>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</si>
  <si>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</si>
  <si>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</si>
  <si>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</si>
  <si>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</si>
  <si>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</si>
  <si>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</si>
  <si>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</si>
  <si>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</si>
  <si>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</si>
  <si>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</si>
  <si>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</si>
  <si>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</si>
  <si>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</si>
  <si>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</si>
  <si>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</si>
  <si>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</si>
  <si>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</si>
  <si>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</si>
  <si>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</si>
  <si>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</si>
  <si>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</si>
  <si>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</si>
  <si>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</si>
  <si>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</si>
  <si>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</si>
  <si>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</si>
  <si>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</si>
  <si>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</si>
  <si>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</si>
  <si>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</si>
  <si>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</si>
  <si>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</si>
  <si>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</si>
  <si>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</si>
  <si>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</si>
  <si>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</si>
  <si>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</si>
  <si>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</si>
  <si>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</si>
  <si>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</si>
  <si>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</si>
  <si>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</si>
  <si>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</si>
  <si>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</si>
  <si>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</si>
  <si>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</si>
  <si>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</si>
  <si>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</si>
  <si>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</si>
  <si>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</si>
  <si>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</si>
  <si>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</si>
  <si>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</si>
  <si>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</si>
  <si>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</si>
  <si>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</si>
  <si>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</si>
  <si>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</si>
  <si>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</si>
  <si>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</si>
  <si>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</si>
  <si>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</si>
  <si>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</si>
  <si>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</si>
  <si>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</si>
  <si>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</si>
  <si>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</si>
  <si>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</si>
  <si>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</si>
  <si>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</si>
  <si>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</si>
  <si>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</si>
  <si>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</si>
  <si>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</si>
  <si>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</si>
  <si>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</si>
  <si>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</si>
  <si>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</si>
  <si>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</si>
  <si>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</si>
  <si>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</si>
  <si>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</si>
  <si>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</si>
  <si>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</si>
  <si>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</si>
  <si>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</si>
  <si>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</si>
  <si>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</si>
  <si>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</si>
  <si>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</si>
  <si>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</si>
  <si>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</si>
  <si>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</si>
  <si>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</si>
  <si>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</si>
  <si>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</si>
  <si>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</si>
  <si>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</si>
  <si>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</si>
  <si>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</si>
  <si>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</si>
  <si>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</si>
  <si>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</si>
  <si>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</si>
  <si>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</si>
  <si>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</si>
  <si>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</si>
  <si>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</si>
  <si>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</si>
  <si>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</si>
  <si>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</si>
  <si>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</si>
  <si>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</si>
  <si>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</si>
  <si>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</si>
  <si>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</si>
  <si>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</si>
  <si>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</si>
  <si>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</si>
  <si>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</si>
  <si>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</si>
  <si>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</si>
  <si>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</si>
  <si>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</si>
  <si>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</si>
  <si>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</si>
  <si>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</si>
  <si>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</si>
  <si>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</si>
  <si>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</si>
  <si>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</si>
  <si>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</si>
  <si>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</si>
  <si>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</si>
  <si>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</si>
  <si>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</si>
  <si>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</si>
  <si>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</si>
  <si>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</si>
  <si>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</si>
  <si>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</si>
  <si>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</si>
  <si>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</si>
  <si>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</si>
  <si>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</si>
  <si>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</si>
  <si>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</si>
  <si>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</si>
  <si>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</si>
  <si>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</si>
  <si>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</si>
  <si>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</si>
  <si>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</si>
  <si>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</si>
  <si>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</si>
  <si>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</si>
  <si>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</si>
  <si>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</si>
  <si>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</si>
  <si>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</si>
  <si>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</si>
  <si>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</si>
  <si>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</si>
  <si>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</si>
  <si>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</si>
  <si>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</si>
  <si>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</si>
  <si>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</si>
  <si>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</si>
  <si>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</si>
  <si>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</si>
  <si>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</si>
  <si>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</si>
  <si>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</si>
  <si>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</si>
  <si>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</si>
  <si>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</si>
  <si>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</si>
  <si>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</si>
  <si>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</si>
  <si>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</si>
  <si>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</si>
  <si>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</si>
  <si>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</si>
  <si>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</si>
  <si>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</si>
  <si>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</si>
  <si>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</si>
  <si>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</si>
  <si>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</si>
  <si>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</si>
  <si>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</si>
  <si>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</si>
  <si>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</si>
  <si>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</si>
  <si>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</si>
  <si>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</si>
  <si>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</si>
  <si>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</si>
  <si>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</si>
  <si>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</si>
  <si>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</si>
  <si>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</si>
  <si>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</si>
  <si>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</si>
  <si>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</si>
  <si>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</si>
  <si>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</si>
  <si>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</si>
  <si>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</si>
  <si>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</si>
  <si>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</si>
  <si>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</si>
  <si>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</si>
  <si>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</si>
  <si>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</si>
  <si>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</si>
  <si>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</si>
  <si>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</si>
  <si>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</si>
  <si>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</si>
  <si>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</si>
  <si>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</si>
  <si>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</si>
  <si>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</si>
  <si>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</si>
  <si>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</si>
  <si>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</si>
  <si>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</si>
  <si>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</si>
  <si>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</si>
  <si>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</si>
  <si>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</si>
  <si>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</si>
  <si>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</si>
  <si>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</si>
  <si>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</si>
  <si>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</si>
  <si>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</si>
  <si>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</si>
  <si>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</si>
  <si>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</si>
  <si>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</si>
  <si>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</si>
  <si>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</si>
  <si>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</si>
  <si>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</si>
  <si>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</si>
  <si>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</si>
  <si>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</si>
  <si>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</si>
  <si>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</si>
  <si>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</si>
  <si>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</si>
  <si>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</si>
  <si>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</si>
  <si>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</si>
  <si>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</si>
  <si>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</si>
  <si>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</si>
  <si>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</si>
  <si>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</si>
  <si>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</si>
  <si>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</si>
  <si>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</si>
  <si>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</si>
  <si>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</si>
  <si>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</si>
  <si>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</si>
  <si>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</si>
  <si>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</si>
  <si>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</si>
  <si>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</si>
  <si>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</si>
  <si>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</si>
  <si>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</si>
  <si>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</si>
  <si>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</si>
  <si>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</si>
  <si>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</si>
  <si>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</si>
  <si>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</si>
  <si>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</si>
  <si>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</si>
  <si>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</si>
  <si>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</si>
  <si>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</si>
  <si>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</si>
  <si>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</si>
  <si>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</si>
  <si>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</si>
  <si>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</si>
  <si>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</si>
  <si>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</si>
  <si>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</si>
  <si>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</si>
  <si>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</si>
  <si>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</si>
  <si>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</si>
  <si>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</si>
  <si>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</si>
  <si>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</si>
  <si>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</si>
  <si>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</si>
  <si>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</si>
  <si>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</si>
  <si>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</si>
  <si>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</si>
  <si>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</si>
  <si>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</si>
  <si>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</si>
  <si>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</si>
  <si>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</si>
  <si>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</si>
  <si>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</si>
  <si>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</si>
  <si>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</si>
  <si>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</si>
  <si>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</si>
  <si>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</si>
  <si>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</si>
  <si>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</si>
  <si>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</si>
  <si>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</si>
  <si>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</si>
  <si>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</si>
  <si>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</si>
  <si>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</si>
  <si>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</si>
  <si>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</si>
  <si>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</si>
  <si>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</si>
  <si>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</si>
  <si>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</si>
  <si>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</si>
  <si>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</si>
  <si>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</si>
  <si>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</si>
  <si>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</si>
  <si>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</si>
  <si>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</si>
  <si>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</si>
  <si>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</si>
  <si>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</si>
  <si>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</si>
  <si>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</si>
  <si>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</si>
  <si>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</si>
  <si>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</si>
  <si>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</si>
  <si>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</si>
  <si>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</si>
  <si>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</si>
  <si>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</si>
  <si>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</si>
  <si>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</si>
  <si>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</si>
  <si>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</si>
  <si>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</si>
  <si>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</si>
  <si>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</si>
  <si>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</si>
  <si>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</si>
  <si>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</si>
  <si>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</si>
  <si>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</si>
  <si>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</si>
  <si>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</si>
  <si>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</si>
  <si>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</si>
  <si>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</si>
  <si>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</si>
  <si>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</si>
  <si>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</si>
  <si>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</si>
  <si>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</si>
  <si>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</si>
  <si>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</si>
  <si>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</si>
  <si>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</si>
  <si>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</si>
  <si>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</si>
  <si>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</si>
  <si>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</si>
  <si>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</si>
  <si>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</si>
  <si>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</si>
  <si>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</si>
  <si>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</si>
  <si>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</si>
  <si>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</si>
  <si>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</si>
  <si>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</si>
  <si>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</si>
  <si>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</si>
  <si>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</si>
  <si>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</si>
  <si>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</si>
  <si>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</si>
  <si>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</si>
  <si>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</si>
  <si>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</si>
  <si>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</si>
  <si>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</si>
  <si>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</si>
  <si>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</si>
  <si>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</si>
  <si>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</si>
  <si>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</si>
  <si>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</si>
  <si>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</si>
  <si>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</si>
  <si>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</si>
  <si>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</si>
  <si>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</si>
  <si>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</si>
  <si>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</si>
  <si>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</si>
  <si>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</si>
  <si>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</si>
  <si>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</si>
  <si>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</si>
  <si>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</si>
  <si>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</si>
  <si>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</si>
  <si>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</si>
  <si>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</si>
  <si>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</si>
  <si>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</si>
  <si>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</si>
  <si>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</si>
  <si>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</si>
  <si>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</si>
  <si>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</si>
  <si>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</si>
  <si>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</si>
  <si>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</si>
  <si>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</si>
  <si>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</si>
  <si>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</si>
  <si>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</si>
  <si>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</si>
  <si>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</si>
  <si>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</si>
  <si>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</si>
  <si>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</si>
  <si>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</si>
  <si>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</si>
  <si>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</si>
  <si>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</si>
  <si>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</si>
  <si>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</si>
  <si>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</si>
  <si>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</si>
  <si>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</si>
  <si>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</si>
  <si>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</si>
  <si>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</si>
  <si>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</si>
  <si>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</si>
  <si>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</si>
  <si>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</si>
  <si>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</si>
  <si>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</si>
  <si>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</si>
  <si>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</si>
  <si>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</si>
  <si>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</si>
  <si>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</si>
  <si>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</si>
  <si>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</si>
  <si>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</si>
  <si>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</si>
  <si>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</si>
  <si>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</si>
  <si>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</si>
  <si>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</si>
  <si>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</si>
  <si>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</si>
  <si>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</si>
  <si>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</si>
  <si>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</si>
  <si>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</si>
  <si>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</si>
  <si>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</si>
  <si>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</si>
  <si>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</si>
  <si>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</si>
  <si>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</si>
  <si>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</si>
  <si>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</si>
  <si>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</si>
  <si>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</si>
  <si>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</si>
  <si>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</si>
  <si>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</si>
  <si>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</si>
  <si>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</si>
  <si>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</si>
  <si>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</si>
  <si>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</si>
  <si>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</si>
  <si>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</si>
  <si>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</si>
  <si>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</si>
  <si>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</si>
  <si>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</si>
  <si>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</si>
  <si>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</si>
  <si>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</si>
  <si>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</si>
  <si>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</si>
  <si>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</si>
  <si>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</si>
  <si>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</si>
  <si>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</si>
  <si>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</si>
  <si>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</si>
  <si>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</si>
  <si>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</si>
  <si>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</si>
  <si>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</si>
  <si>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</si>
  <si>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</si>
  <si>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</si>
  <si>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</si>
  <si>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</si>
  <si>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</si>
  <si>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</si>
  <si>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</si>
  <si>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</si>
  <si>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</si>
  <si>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</si>
  <si>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</si>
  <si>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</si>
  <si>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</si>
  <si>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</si>
  <si>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</si>
  <si>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</si>
  <si>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</si>
  <si>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</si>
  <si>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</si>
  <si>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</si>
  <si>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</si>
  <si>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</si>
  <si>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</si>
  <si>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</si>
  <si>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</si>
  <si>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</si>
  <si>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</si>
  <si>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</si>
  <si>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</si>
  <si>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</si>
  <si>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</si>
  <si>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</si>
  <si>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</si>
  <si>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</si>
  <si>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</si>
  <si>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</si>
  <si>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</si>
  <si>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</si>
  <si>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</si>
  <si>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</si>
  <si>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</si>
  <si>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</si>
  <si>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</si>
  <si>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</si>
  <si>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</si>
  <si>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</si>
  <si>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</si>
  <si>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</si>
  <si>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</si>
  <si>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</si>
  <si>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</si>
  <si>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</si>
  <si>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</si>
  <si>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</si>
  <si>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</si>
  <si>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</si>
  <si>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</si>
  <si>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</si>
  <si>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</si>
  <si>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</si>
  <si>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</si>
  <si>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</si>
  <si>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</si>
  <si>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</si>
  <si>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</si>
  <si>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</si>
  <si>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</si>
  <si>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</si>
  <si>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</si>
  <si>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</si>
  <si>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</si>
  <si>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</si>
  <si>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</si>
  <si>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</si>
  <si>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</si>
  <si>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</si>
  <si>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</si>
  <si>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</si>
  <si>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</si>
  <si>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</si>
  <si>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</si>
  <si>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</si>
  <si>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</si>
  <si>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</si>
  <si>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</si>
  <si>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</si>
  <si>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</si>
  <si>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</si>
  <si>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</si>
  <si>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</si>
  <si>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</si>
  <si>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</si>
  <si>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</si>
  <si>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</si>
  <si>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</si>
  <si>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</si>
  <si>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</si>
  <si>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</si>
  <si>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</si>
  <si>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</si>
  <si>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</si>
  <si>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</si>
  <si>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</si>
  <si>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</si>
  <si>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</si>
  <si>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</si>
  <si>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</si>
  <si>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</si>
  <si>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</si>
  <si>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</si>
  <si>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</si>
  <si>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</si>
  <si>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</si>
  <si>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</si>
  <si>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</si>
  <si>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</si>
  <si>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</si>
  <si>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</si>
  <si>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</si>
  <si>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</si>
  <si>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</si>
  <si>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</si>
  <si>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</si>
  <si>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</si>
  <si>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</si>
  <si>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</si>
  <si>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</si>
  <si>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</si>
  <si>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</si>
  <si>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</si>
  <si>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</si>
  <si>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</si>
  <si>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</si>
  <si>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</si>
  <si>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</si>
  <si>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</si>
  <si>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</si>
  <si>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</si>
  <si>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</si>
  <si>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</si>
  <si>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</si>
  <si>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</si>
  <si>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</si>
  <si>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</si>
  <si>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</si>
  <si>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</si>
  <si>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</si>
  <si>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</si>
  <si>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</si>
  <si>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</si>
  <si>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</si>
  <si>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</si>
  <si>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</si>
  <si>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</si>
  <si>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</si>
  <si>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</si>
  <si>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</si>
  <si>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</si>
  <si>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</si>
  <si>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</si>
  <si>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</si>
  <si>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</si>
  <si>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</si>
  <si>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</si>
  <si>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</si>
  <si>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</si>
  <si>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</si>
  <si>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</si>
  <si>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</si>
  <si>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</si>
  <si>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</si>
  <si>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</si>
  <si>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</si>
  <si>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</si>
  <si>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</si>
  <si>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</si>
  <si>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</si>
  <si>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</si>
  <si>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</si>
  <si>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</si>
  <si>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</si>
  <si>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</si>
  <si>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</si>
  <si>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</si>
  <si>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</si>
  <si>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</si>
  <si>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</si>
  <si>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</si>
  <si>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</si>
  <si>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</si>
  <si>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</si>
  <si>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</si>
  <si>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</si>
  <si>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</si>
  <si>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</si>
  <si>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</si>
  <si>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</si>
  <si>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</si>
  <si>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</si>
  <si>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</si>
  <si>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</si>
  <si>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</si>
  <si>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</si>
  <si>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</si>
  <si>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</si>
  <si>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</si>
  <si>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</si>
  <si>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</si>
  <si>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</si>
  <si>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</si>
  <si>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</si>
  <si>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</si>
  <si>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</si>
  <si>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</si>
  <si>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</si>
  <si>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</si>
  <si>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</si>
  <si>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</si>
  <si>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</si>
  <si>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</si>
  <si>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</si>
  <si>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</si>
  <si>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</si>
  <si>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</si>
  <si>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</si>
  <si>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</si>
  <si>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</si>
  <si>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</si>
  <si>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</si>
  <si>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</si>
  <si>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</si>
  <si>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</si>
  <si>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</si>
  <si>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</si>
  <si>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</si>
  <si>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</si>
  <si>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</si>
  <si>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</si>
  <si>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</si>
  <si>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</si>
  <si>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</si>
  <si>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</si>
  <si>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</si>
  <si>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</si>
  <si>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</si>
  <si>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</si>
  <si>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</si>
  <si>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</si>
  <si>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</si>
  <si>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</si>
  <si>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</si>
  <si>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</si>
  <si>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</si>
  <si>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</si>
  <si>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</si>
  <si>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</si>
  <si>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</si>
  <si>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</si>
  <si>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</si>
  <si>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</si>
  <si>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</si>
  <si>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</si>
  <si>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</si>
  <si>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</si>
  <si>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</si>
  <si>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</si>
  <si>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</si>
  <si>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</si>
  <si>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</si>
  <si>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</si>
  <si>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</si>
  <si>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</si>
  <si>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</si>
  <si>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</si>
  <si>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</si>
  <si>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</si>
  <si>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</si>
  <si>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</si>
  <si>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</si>
  <si>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</si>
  <si>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</si>
  <si>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</si>
  <si>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</si>
  <si>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</si>
  <si>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</si>
  <si>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</si>
  <si>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</si>
  <si>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</si>
  <si>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</si>
  <si>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</si>
  <si>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</si>
  <si>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</si>
  <si>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</si>
  <si>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</si>
  <si>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</si>
  <si>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</si>
  <si>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</si>
  <si>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</si>
  <si>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</si>
  <si>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</si>
  <si>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</si>
  <si>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</si>
  <si>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</si>
  <si>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</si>
  <si>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</si>
  <si>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</si>
  <si>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</si>
  <si>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</si>
  <si>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</si>
  <si>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</si>
  <si>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</si>
  <si>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</si>
  <si>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</si>
  <si>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</si>
  <si>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</si>
  <si>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</si>
  <si>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</si>
  <si>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</si>
  <si>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</si>
  <si>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</si>
  <si>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</si>
  <si>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</si>
  <si>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</si>
  <si>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</si>
  <si>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</si>
  <si>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</si>
  <si>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</si>
  <si>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</si>
  <si>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</si>
  <si>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</si>
  <si>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</si>
  <si>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</si>
  <si>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</si>
  <si>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</si>
  <si>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</si>
  <si>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</si>
  <si>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</si>
  <si>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</si>
  <si>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</si>
  <si>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</si>
  <si>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</si>
  <si>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</si>
  <si>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</si>
  <si>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</si>
  <si>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</si>
  <si>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</si>
  <si>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</si>
  <si>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</si>
  <si>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</si>
  <si>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</si>
  <si>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</si>
  <si>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</si>
  <si>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</si>
  <si>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</si>
  <si>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</si>
  <si>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</si>
  <si>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</si>
  <si>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</si>
  <si>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</si>
  <si>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</si>
  <si>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</si>
  <si>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</si>
  <si>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</si>
  <si>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</si>
  <si>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</si>
  <si>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</si>
  <si>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</si>
  <si>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</si>
  <si>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</si>
  <si>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</si>
  <si>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</si>
  <si>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</si>
  <si>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</si>
  <si>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</si>
  <si>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</si>
  <si>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</si>
  <si>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</si>
  <si>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</si>
  <si>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</si>
  <si>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</si>
  <si>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</si>
  <si>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</si>
  <si>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</si>
  <si>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</si>
  <si>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</si>
  <si>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</si>
  <si>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</si>
  <si>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</si>
  <si>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</si>
  <si>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</si>
  <si>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</si>
  <si>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</si>
  <si>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</si>
  <si>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</si>
  <si>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</si>
  <si>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</si>
  <si>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</si>
  <si>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</si>
  <si>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</si>
  <si>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</si>
  <si>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</si>
  <si>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</si>
  <si>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</si>
  <si>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</si>
  <si>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</si>
  <si>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</si>
  <si>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</si>
  <si>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</si>
  <si>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</si>
  <si>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</si>
  <si>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</si>
  <si>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</si>
  <si>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</si>
  <si>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</si>
  <si>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</si>
  <si>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</si>
  <si>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</si>
  <si>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</si>
  <si>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</si>
  <si>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</si>
  <si>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</si>
  <si>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</si>
  <si>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</si>
  <si>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</si>
  <si>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</si>
  <si>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</si>
  <si>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</si>
  <si>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</si>
  <si>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</si>
  <si>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</si>
  <si>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</si>
  <si>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</si>
  <si>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</si>
  <si>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</si>
  <si>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</si>
  <si>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</si>
  <si>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</si>
  <si>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</si>
  <si>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</si>
  <si>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</si>
  <si>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</si>
  <si>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</si>
  <si>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</si>
  <si>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</si>
  <si>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</si>
  <si>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</si>
  <si>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</si>
  <si>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</si>
  <si>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</si>
  <si>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</si>
  <si>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</si>
  <si>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</si>
  <si>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</si>
  <si>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</si>
  <si>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</si>
  <si>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</si>
  <si>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</si>
  <si>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</si>
  <si>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</si>
  <si>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</si>
  <si>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</si>
  <si>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</si>
  <si>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</si>
  <si>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</si>
  <si>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</si>
  <si>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</si>
  <si>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</si>
  <si>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</si>
  <si>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</si>
  <si>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</si>
  <si>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</si>
  <si>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</si>
  <si>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</si>
  <si>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</si>
  <si>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</si>
  <si>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</si>
  <si>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</si>
  <si>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</si>
  <si>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</si>
  <si>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</si>
  <si>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</si>
  <si>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</si>
  <si>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</si>
  <si>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</si>
  <si>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</si>
  <si>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</si>
  <si>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</si>
  <si>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</si>
  <si>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</si>
  <si>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</si>
  <si>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</si>
  <si>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</si>
  <si>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</si>
  <si>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</si>
  <si>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</si>
  <si>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</si>
  <si>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</si>
  <si>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</si>
  <si>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</si>
  <si>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</si>
  <si>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</si>
  <si>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</si>
  <si>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</si>
  <si>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</si>
  <si>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</si>
  <si>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</si>
  <si>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</si>
  <si>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</si>
  <si>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</si>
  <si>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</si>
  <si>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</si>
  <si>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</si>
  <si>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</si>
  <si>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</si>
  <si>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</si>
  <si>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</si>
  <si>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</si>
  <si>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</si>
  <si>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</si>
  <si>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</si>
  <si>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</si>
  <si>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</si>
  <si>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</si>
  <si>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</si>
  <si>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</si>
  <si>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</si>
  <si>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</si>
  <si>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</si>
  <si>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</si>
  <si>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</si>
  <si>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</si>
  <si>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</si>
  <si>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</si>
  <si>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</si>
  <si>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</si>
  <si>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</si>
  <si>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</si>
  <si>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</si>
  <si>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</si>
  <si>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</si>
  <si>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</si>
  <si>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</si>
  <si>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</si>
  <si>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</si>
  <si>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</si>
  <si>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</si>
  <si>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</si>
  <si>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</si>
  <si>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</si>
  <si>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</si>
  <si>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</si>
  <si>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</si>
  <si>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</si>
  <si>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</si>
  <si>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</si>
  <si>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</si>
  <si>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</si>
  <si>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</si>
  <si>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</si>
  <si>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</si>
  <si>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</si>
  <si>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</si>
  <si>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</si>
  <si>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</si>
  <si>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</si>
  <si>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</si>
  <si>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</si>
  <si>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</si>
  <si>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</si>
  <si>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</si>
  <si>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</si>
  <si>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</si>
  <si>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</si>
  <si>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</si>
  <si>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</si>
  <si>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</si>
  <si>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</si>
  <si>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</si>
  <si>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</si>
  <si>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</si>
  <si>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</si>
  <si>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</si>
  <si>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</si>
  <si>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</si>
  <si>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</si>
  <si>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</si>
  <si>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</si>
  <si>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</si>
  <si>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</si>
  <si>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</si>
  <si>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</si>
  <si>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</si>
  <si>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</si>
  <si>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</si>
  <si>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</si>
  <si>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</si>
  <si>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</si>
  <si>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</si>
  <si>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</si>
  <si>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</si>
  <si>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</si>
  <si>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</si>
  <si>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</si>
  <si>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</si>
  <si>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</si>
  <si>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</si>
  <si>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</si>
  <si>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</si>
  <si>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</si>
  <si>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</si>
  <si>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</si>
  <si>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</si>
  <si>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</si>
  <si>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</si>
  <si>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</si>
  <si>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</si>
  <si>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</si>
  <si>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</si>
  <si>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</si>
  <si>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</si>
  <si>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</si>
  <si>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</si>
  <si>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</si>
  <si>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</si>
  <si>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</si>
  <si>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</si>
  <si>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</si>
  <si>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</si>
  <si>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</si>
  <si>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</si>
  <si>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</si>
  <si>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</si>
  <si>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</si>
  <si>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</si>
  <si>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</si>
  <si>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</si>
  <si>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</si>
  <si>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</si>
  <si>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</si>
  <si>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</si>
  <si>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</si>
  <si>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</si>
  <si>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</si>
  <si>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</si>
  <si>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</si>
  <si>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</si>
  <si>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</si>
  <si>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</si>
  <si>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</si>
  <si>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</si>
  <si>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</si>
  <si>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</si>
  <si>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</si>
  <si>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</si>
  <si>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</si>
  <si>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</si>
  <si>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</si>
  <si>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</si>
  <si>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</si>
  <si>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</si>
  <si>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</si>
  <si>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</si>
  <si>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</si>
  <si>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</si>
  <si>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</si>
  <si>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</si>
  <si>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</si>
  <si>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</si>
  <si>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</si>
  <si>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</si>
  <si>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</si>
  <si>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</si>
  <si>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</si>
  <si>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</si>
  <si>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</si>
  <si>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</si>
  <si>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</si>
  <si>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</si>
  <si>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</si>
  <si>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</si>
  <si>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</si>
  <si>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</si>
  <si>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</si>
  <si>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</si>
  <si>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</si>
  <si>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</si>
  <si>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</si>
  <si>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</si>
  <si>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</si>
  <si>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</si>
  <si>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</si>
  <si>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</si>
  <si>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</si>
  <si>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</si>
  <si>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</si>
  <si>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</si>
  <si>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</si>
  <si>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</si>
  <si>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</si>
  <si>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</si>
  <si>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</si>
  <si>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</si>
  <si>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</si>
  <si>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</si>
  <si>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</si>
  <si>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</si>
  <si>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</si>
  <si>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</si>
  <si>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</si>
  <si>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</si>
  <si>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</si>
  <si>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</si>
  <si>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</si>
  <si>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</si>
  <si>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</si>
  <si>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</si>
  <si>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</si>
  <si>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</si>
  <si>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</si>
  <si>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</si>
  <si>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</si>
  <si>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</si>
  <si>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</si>
  <si>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</si>
  <si>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</si>
  <si>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</si>
  <si>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</si>
  <si>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</si>
  <si>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</si>
  <si>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</si>
  <si>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</si>
  <si>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</si>
  <si>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</si>
  <si>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</si>
  <si>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</si>
  <si>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</si>
  <si>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</si>
  <si>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</si>
  <si>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</si>
  <si>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</si>
  <si>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</si>
  <si>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</si>
  <si>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</si>
  <si>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</si>
  <si>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</si>
  <si>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</si>
  <si>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</si>
  <si>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</si>
  <si>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</si>
  <si>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</si>
  <si>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</si>
  <si>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</si>
  <si>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</si>
  <si>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</si>
  <si>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</si>
  <si>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</si>
  <si>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</si>
  <si>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</si>
  <si>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</si>
  <si>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</si>
  <si>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</si>
  <si>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</si>
  <si>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</si>
  <si>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</si>
  <si>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</si>
  <si>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</si>
  <si>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</si>
  <si>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</si>
  <si>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</si>
  <si>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</si>
  <si>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</si>
  <si>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</si>
  <si>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</si>
  <si>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</si>
  <si>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</si>
  <si>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</si>
  <si>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</si>
  <si>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</si>
  <si>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</si>
  <si>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</si>
  <si>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</si>
  <si>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</si>
  <si>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</si>
  <si>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</si>
  <si>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</si>
  <si>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</si>
  <si>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</si>
  <si>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</si>
  <si>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</si>
  <si>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</si>
  <si>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</si>
  <si>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</si>
  <si>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</si>
  <si>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</si>
  <si>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</si>
  <si>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</si>
  <si>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</si>
  <si>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</si>
  <si>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</si>
  <si>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</si>
  <si>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</si>
  <si>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</si>
  <si>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</si>
  <si>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</si>
  <si>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</si>
  <si>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</si>
  <si>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</si>
  <si>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</si>
  <si>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</si>
  <si>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</si>
  <si>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</si>
  <si>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</si>
  <si>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</si>
  <si>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</si>
  <si>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</si>
  <si>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</si>
  <si>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</si>
  <si>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</si>
  <si>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</si>
  <si>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</si>
  <si>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</si>
  <si>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</si>
  <si>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</si>
  <si>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</si>
  <si>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</si>
  <si>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</si>
  <si>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</si>
  <si>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</si>
  <si>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</si>
  <si>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</si>
  <si>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</si>
  <si>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</si>
  <si>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</si>
  <si>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</si>
  <si>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</si>
  <si>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</si>
  <si>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</si>
  <si>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</si>
  <si>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</si>
  <si>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</si>
  <si>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</si>
  <si>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</si>
  <si>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</si>
  <si>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</si>
  <si>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</si>
  <si>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</si>
  <si>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</si>
  <si>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</si>
  <si>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</si>
  <si>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</si>
  <si>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</si>
  <si>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</si>
  <si>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</si>
  <si>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</si>
  <si>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</si>
  <si>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</si>
  <si>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</si>
  <si>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</si>
  <si>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</si>
  <si>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</si>
  <si>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</si>
  <si>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</si>
  <si>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</si>
  <si>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</si>
  <si>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</si>
  <si>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</si>
  <si>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</si>
  <si>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</si>
  <si>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</si>
  <si>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</si>
  <si>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</si>
  <si>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</si>
  <si>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</si>
  <si>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</si>
  <si>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</si>
  <si>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</si>
  <si>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</si>
  <si>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</si>
  <si>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</si>
  <si>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</si>
  <si>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</si>
  <si>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</si>
  <si>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</si>
  <si>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</si>
  <si>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</si>
  <si>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</si>
  <si>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</si>
  <si>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</si>
  <si>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</si>
  <si>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</si>
  <si>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</si>
  <si>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</si>
  <si>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</si>
  <si>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</si>
  <si>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</si>
  <si>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</si>
  <si>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</si>
  <si>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</si>
  <si>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</si>
  <si>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</si>
  <si>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</si>
  <si>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</si>
  <si>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</si>
  <si>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</si>
  <si>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</si>
  <si>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</si>
  <si>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</si>
  <si>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</si>
  <si>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</si>
  <si>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</si>
  <si>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</si>
  <si>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</si>
  <si>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</si>
  <si>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</si>
  <si>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</si>
  <si>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</si>
  <si>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</si>
  <si>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</si>
  <si>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</si>
  <si>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</si>
  <si>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</si>
  <si>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</si>
  <si>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</si>
  <si>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</si>
  <si>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</si>
  <si>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</si>
  <si>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</si>
  <si>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</si>
  <si>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</si>
  <si>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</si>
  <si>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</si>
  <si>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</si>
  <si>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</si>
  <si>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</si>
  <si>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</si>
  <si>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</si>
  <si>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</si>
  <si>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</si>
  <si>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</si>
  <si>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</si>
  <si>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</si>
  <si>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</si>
  <si>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</si>
  <si>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</si>
  <si>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</si>
  <si>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</si>
  <si>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</si>
  <si>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</si>
  <si>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</si>
  <si>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</si>
  <si>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</si>
  <si>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</si>
  <si>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</si>
  <si>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</si>
  <si>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</si>
  <si>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</si>
  <si>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</si>
  <si>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</si>
  <si>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</si>
  <si>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</si>
  <si>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</si>
  <si>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</si>
  <si>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</si>
  <si>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</si>
  <si>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</si>
  <si>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</si>
  <si>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</si>
  <si>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</si>
  <si>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</si>
  <si>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</si>
  <si>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</si>
  <si>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</si>
  <si>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</si>
  <si>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</si>
  <si>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</si>
  <si>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</si>
  <si>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</si>
  <si>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</si>
  <si>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</si>
  <si>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</si>
  <si>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</si>
  <si>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</si>
  <si>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</si>
  <si>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</si>
  <si>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</si>
  <si>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</si>
  <si>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</si>
  <si>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</si>
  <si>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</si>
  <si>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</si>
  <si>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</si>
  <si>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</si>
  <si>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</si>
  <si>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</si>
  <si>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</si>
  <si>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</si>
  <si>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</si>
  <si>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</si>
  <si>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</si>
  <si>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</si>
  <si>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</si>
  <si>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</si>
  <si>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</si>
  <si>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</si>
  <si>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</si>
  <si>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</si>
  <si>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</si>
  <si>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</si>
  <si>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</si>
  <si>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</si>
  <si>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</si>
  <si>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</si>
  <si>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</si>
  <si>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</si>
  <si>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</si>
  <si>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</si>
  <si>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</si>
  <si>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</si>
  <si>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</si>
  <si>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</si>
  <si>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</si>
  <si>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</si>
  <si>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</si>
  <si>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</si>
  <si>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</si>
  <si>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</si>
  <si>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</si>
  <si>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</si>
  <si>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</si>
  <si>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</si>
  <si>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</si>
  <si>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</si>
  <si>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</si>
  <si>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</si>
  <si>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</si>
  <si>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</si>
  <si>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</si>
  <si>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</si>
  <si>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</si>
  <si>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</si>
  <si>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</si>
  <si>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</si>
  <si>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</si>
  <si>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</si>
  <si>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</si>
  <si>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</si>
  <si>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</si>
  <si>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</si>
  <si>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</si>
  <si>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</si>
  <si>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</si>
  <si>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</si>
  <si>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</si>
  <si>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</si>
  <si>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</si>
  <si>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</si>
  <si>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</si>
  <si>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</si>
  <si>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</si>
  <si>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</si>
  <si>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</si>
  <si>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</si>
  <si>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</si>
  <si>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</si>
  <si>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</si>
  <si>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</si>
  <si>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</si>
  <si>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</si>
  <si>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</si>
  <si>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</si>
  <si>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</si>
  <si>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</si>
  <si>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</si>
  <si>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</si>
  <si>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</si>
  <si>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</si>
  <si>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</si>
  <si>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</si>
  <si>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</si>
  <si>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</si>
  <si>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</si>
  <si>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</si>
  <si>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</si>
  <si>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</si>
  <si>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</si>
  <si>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</si>
  <si>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</si>
  <si>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</si>
  <si>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</si>
  <si>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</si>
  <si>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</si>
  <si>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</si>
  <si>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</si>
  <si>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</si>
  <si>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</si>
  <si>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</si>
  <si>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</si>
  <si>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</si>
  <si>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</si>
  <si>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</si>
  <si>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</si>
  <si>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</si>
  <si>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</si>
  <si>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</si>
  <si>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</si>
  <si>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</si>
  <si>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</si>
  <si>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</si>
  <si>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</si>
  <si>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</si>
  <si>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</si>
  <si>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</si>
  <si>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</si>
  <si>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</si>
  <si>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</si>
  <si>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</si>
  <si>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</si>
  <si>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</si>
  <si>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</si>
  <si>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</si>
  <si>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</si>
  <si>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</si>
  <si>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</si>
  <si>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</si>
  <si>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</si>
  <si>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</si>
  <si>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</si>
  <si>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</si>
  <si>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</si>
  <si>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</si>
  <si>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</si>
  <si>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</si>
  <si>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</si>
  <si>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</si>
  <si>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</si>
  <si>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</si>
  <si>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</si>
  <si>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</si>
  <si>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</si>
  <si>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</si>
  <si>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</si>
  <si>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</si>
  <si>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</si>
  <si>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</si>
  <si>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</si>
  <si>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</si>
  <si>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</si>
  <si>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</si>
  <si>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</si>
  <si>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</si>
  <si>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</si>
  <si>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</si>
  <si>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</si>
  <si>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</si>
  <si>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</si>
  <si>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</si>
  <si>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</si>
  <si>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</si>
  <si>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</si>
  <si>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</si>
  <si>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</si>
  <si>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</si>
  <si>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</si>
  <si>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</si>
  <si>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</si>
  <si>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</si>
  <si>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</si>
  <si>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</si>
  <si>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</si>
  <si>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</si>
  <si>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</si>
  <si>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</si>
  <si>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</si>
  <si>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</si>
  <si>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</si>
  <si>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</si>
  <si>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</si>
  <si>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</si>
  <si>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</si>
  <si>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</si>
  <si>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</si>
  <si>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</si>
  <si>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</si>
  <si>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</si>
  <si>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</si>
  <si>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</si>
  <si>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</si>
  <si>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</si>
  <si>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</si>
  <si>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</si>
  <si>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</si>
  <si>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</si>
  <si>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</si>
  <si>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</si>
  <si>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</si>
  <si>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</si>
  <si>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</si>
  <si>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</si>
  <si>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</si>
  <si>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</si>
  <si>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</si>
  <si>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</si>
  <si>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</si>
  <si>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</si>
  <si>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</si>
  <si>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</si>
  <si>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</si>
  <si>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</si>
  <si>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</si>
  <si>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</si>
  <si>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</si>
  <si>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</si>
  <si>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</si>
  <si>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</si>
  <si>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</si>
  <si>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</si>
  <si>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</si>
  <si>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</si>
  <si>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</si>
  <si>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</si>
  <si>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</si>
  <si>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</si>
  <si>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</si>
  <si>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</si>
  <si>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</si>
  <si>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</si>
  <si>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</si>
  <si>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</si>
  <si>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</si>
  <si>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</si>
  <si>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</si>
  <si>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</si>
  <si>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</si>
  <si>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</si>
  <si>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</si>
  <si>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</si>
  <si>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</si>
  <si>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</si>
  <si>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</si>
  <si>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</si>
  <si>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</si>
  <si>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</si>
  <si>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</si>
  <si>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</si>
  <si>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</si>
  <si>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</si>
  <si>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</si>
  <si>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</si>
  <si>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</si>
  <si>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</si>
  <si>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</si>
  <si>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</si>
  <si>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</si>
  <si>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</si>
  <si>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</si>
  <si>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</si>
  <si>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</si>
  <si>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</si>
  <si>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</si>
  <si>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</si>
  <si>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</si>
  <si>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</si>
  <si>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</si>
  <si>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</si>
  <si>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</si>
  <si>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</si>
  <si>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</si>
  <si>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</si>
  <si>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</si>
  <si>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</si>
  <si>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</si>
  <si>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</si>
  <si>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</si>
  <si>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</si>
  <si>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</si>
  <si>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</si>
  <si>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</si>
  <si>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</si>
  <si>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</si>
  <si>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</si>
  <si>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</si>
  <si>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</si>
  <si>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</si>
  <si>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</si>
  <si>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</si>
  <si>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</si>
  <si>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</si>
  <si>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</si>
  <si>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</si>
  <si>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</si>
  <si>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</si>
  <si>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</si>
  <si>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</si>
  <si>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</si>
  <si>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</si>
  <si>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</si>
  <si>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</si>
  <si>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</si>
  <si>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</si>
  <si>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</si>
  <si>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</si>
  <si>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</si>
  <si>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</si>
  <si>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</si>
  <si>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</si>
  <si>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</si>
  <si>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</si>
  <si>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</si>
  <si>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</si>
  <si>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</si>
  <si>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</si>
  <si>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</si>
  <si>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</si>
  <si>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</si>
  <si>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</si>
  <si>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</si>
  <si>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</si>
  <si>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</si>
  <si>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</si>
  <si>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</si>
  <si>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</si>
  <si>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</si>
  <si>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</si>
  <si>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</si>
  <si>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</si>
  <si>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</si>
  <si>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</si>
  <si>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</si>
  <si>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</si>
  <si>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</si>
  <si>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</si>
  <si>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</si>
  <si>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</si>
  <si>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</si>
  <si>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</si>
  <si>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</si>
  <si>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</si>
  <si>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</si>
  <si>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</si>
  <si>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</si>
  <si>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</si>
  <si>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</si>
  <si>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</si>
  <si>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</si>
  <si>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</si>
  <si>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</si>
  <si>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</si>
  <si>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</si>
  <si>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</si>
  <si>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</si>
  <si>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</si>
  <si>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</si>
  <si>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</si>
  <si>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</si>
  <si>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</si>
  <si>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</si>
  <si>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</si>
  <si>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</si>
  <si>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</si>
  <si>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</si>
  <si>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</si>
  <si>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</si>
  <si>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</si>
  <si>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</si>
  <si>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</si>
  <si>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</si>
  <si>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</si>
  <si>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</si>
  <si>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</si>
  <si>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</si>
  <si>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</si>
  <si>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</si>
  <si>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</si>
  <si>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</si>
  <si>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</si>
  <si>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</si>
  <si>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</si>
  <si>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</si>
  <si>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</si>
  <si>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</si>
  <si>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</si>
  <si>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</si>
  <si>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</si>
  <si>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</si>
  <si>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</si>
  <si>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</si>
  <si>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</si>
  <si>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</si>
  <si>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</si>
  <si>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</si>
  <si>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</si>
  <si>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</si>
  <si>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</si>
  <si>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</si>
  <si>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</si>
  <si>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</si>
  <si>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</si>
  <si>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</si>
  <si>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</si>
  <si>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</si>
  <si>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</si>
  <si>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</si>
  <si>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</si>
  <si>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</si>
  <si>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</si>
  <si>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</si>
  <si>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</si>
  <si>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</si>
  <si>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</si>
  <si>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</si>
  <si>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</si>
  <si>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</si>
  <si>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</si>
  <si>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</si>
  <si>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</si>
  <si>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</si>
  <si>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</si>
  <si>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</si>
  <si>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</si>
  <si>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</si>
  <si>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</si>
  <si>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</si>
  <si>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</si>
  <si>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</si>
  <si>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</si>
  <si>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</si>
  <si>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</si>
  <si>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</si>
  <si>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</si>
  <si>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</si>
  <si>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</si>
  <si>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</si>
  <si>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</si>
  <si>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</si>
  <si>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</si>
  <si>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</si>
  <si>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</si>
  <si>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</si>
  <si>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</si>
  <si>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</si>
  <si>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</si>
  <si>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</si>
  <si>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</si>
  <si>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</si>
  <si>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</si>
  <si>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</si>
  <si>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</si>
  <si>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</si>
  <si>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</si>
  <si>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</si>
  <si>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</si>
  <si>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</si>
  <si>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</si>
  <si>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</si>
  <si>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</si>
  <si>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</si>
  <si>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</si>
  <si>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</si>
  <si>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</si>
  <si>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</si>
  <si>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</si>
  <si>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</si>
  <si>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</si>
  <si>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</si>
  <si>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</si>
  <si>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</si>
  <si>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</si>
  <si>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</si>
  <si>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</si>
  <si>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</si>
  <si>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</si>
  <si>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</si>
  <si>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</si>
  <si>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</si>
  <si>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</si>
  <si>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</si>
  <si>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</si>
  <si>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</si>
  <si>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</si>
  <si>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</si>
  <si>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</si>
  <si>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</si>
  <si>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</si>
  <si>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</si>
  <si>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</si>
  <si>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</si>
  <si>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</si>
  <si>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</si>
  <si>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</si>
  <si>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</si>
  <si>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</si>
  <si>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</si>
  <si>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</si>
  <si>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</si>
  <si>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</si>
  <si>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</si>
  <si>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</si>
  <si>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</si>
  <si>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</si>
  <si>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</si>
  <si>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</si>
  <si>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</si>
  <si>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</si>
  <si>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</si>
  <si>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</si>
  <si>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</si>
  <si>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</si>
  <si>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</si>
  <si>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</si>
  <si>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</si>
  <si>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</si>
  <si>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</si>
  <si>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</si>
  <si>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</si>
  <si>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</si>
  <si>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</si>
  <si>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</si>
  <si>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</si>
  <si>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</si>
  <si>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</si>
  <si>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</si>
  <si>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</si>
  <si>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</si>
  <si>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</si>
  <si>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</si>
  <si>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</si>
  <si>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</si>
  <si>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</si>
  <si>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</si>
  <si>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</si>
  <si>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</si>
  <si>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</si>
  <si>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</si>
  <si>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</si>
  <si>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</si>
  <si>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</si>
  <si>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</si>
  <si>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</si>
  <si>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</si>
  <si>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</si>
  <si>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</si>
  <si>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</si>
  <si>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</si>
  <si>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</si>
  <si>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</si>
  <si>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</si>
  <si>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</si>
  <si>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</si>
  <si>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</si>
  <si>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</si>
  <si>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</si>
  <si>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</si>
  <si>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</si>
  <si>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</si>
  <si>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</si>
  <si>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</si>
  <si>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</si>
  <si>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</si>
  <si>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</si>
  <si>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</si>
  <si>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</si>
  <si>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</si>
  <si>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</si>
  <si>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</si>
  <si>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</si>
  <si>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</si>
  <si>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</si>
  <si>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</si>
  <si>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</si>
  <si>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</si>
  <si>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</si>
  <si>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</si>
  <si>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</si>
  <si>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</si>
  <si>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</si>
  <si>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</si>
  <si>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</si>
  <si>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</si>
  <si>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</si>
  <si>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</si>
  <si>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</si>
  <si>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</si>
  <si>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</si>
  <si>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</si>
  <si>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</si>
  <si>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</si>
  <si>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</si>
  <si>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</si>
  <si>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</si>
  <si>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</si>
  <si>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</si>
  <si>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</si>
  <si>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</si>
  <si>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</si>
  <si>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</si>
  <si>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</si>
  <si>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</si>
  <si>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</si>
  <si>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</si>
  <si>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</si>
  <si>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</si>
  <si>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</si>
  <si>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</si>
  <si>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</si>
  <si>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</si>
  <si>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</si>
  <si>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</si>
  <si>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</si>
  <si>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</si>
  <si>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</si>
  <si>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</si>
  <si>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</si>
  <si>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</si>
  <si>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</si>
  <si>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</si>
  <si>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</si>
  <si>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</si>
  <si>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</si>
  <si>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</si>
  <si>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</si>
  <si>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</si>
  <si>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</si>
  <si>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</si>
  <si>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</si>
  <si>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</si>
  <si>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</si>
  <si>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</si>
  <si>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</si>
  <si>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</si>
  <si>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</si>
  <si>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</si>
  <si>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</si>
  <si>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</si>
  <si>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</si>
  <si>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</si>
  <si>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</si>
  <si>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</si>
  <si>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</si>
  <si>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</si>
  <si>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</si>
  <si>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</si>
  <si>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</si>
  <si>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</si>
  <si>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</si>
  <si>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</si>
  <si>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</si>
  <si>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</si>
  <si>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</si>
  <si>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</si>
  <si>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</si>
  <si>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</si>
  <si>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</si>
  <si>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</si>
  <si>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</si>
  <si>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</si>
  <si>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</si>
  <si>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</si>
  <si>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</si>
  <si>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</si>
  <si>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</si>
  <si>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</si>
  <si>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</si>
  <si>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</si>
  <si>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</si>
  <si>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</si>
  <si>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</si>
  <si>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</si>
  <si>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</si>
  <si>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</si>
  <si>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</si>
  <si>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</si>
  <si>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</si>
  <si>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</si>
  <si>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</si>
  <si>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</si>
  <si>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</si>
  <si>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</si>
  <si>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</si>
  <si>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</si>
  <si>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</si>
  <si>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</si>
  <si>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</si>
  <si>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</si>
  <si>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</si>
  <si>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</si>
  <si>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</si>
  <si>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</si>
  <si>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</si>
  <si>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</si>
  <si>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</si>
  <si>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</si>
  <si>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</si>
  <si>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</si>
  <si>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</si>
  <si>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</si>
  <si>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</si>
  <si>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</si>
  <si>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</si>
  <si>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</si>
  <si>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</si>
  <si>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</si>
  <si>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</si>
  <si>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</si>
  <si>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</si>
  <si>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</si>
  <si>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</si>
  <si>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</si>
  <si>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</si>
  <si>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</si>
  <si>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</si>
  <si>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</si>
  <si>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</si>
  <si>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</si>
  <si>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</si>
  <si>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</si>
  <si>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</si>
  <si>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</si>
  <si>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</si>
  <si>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</si>
  <si>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</si>
  <si>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</si>
  <si>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</si>
  <si>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</si>
  <si>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</si>
  <si>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</si>
  <si>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</si>
  <si>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</si>
  <si>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</si>
  <si>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</si>
  <si>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</si>
  <si>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</si>
  <si>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</si>
  <si>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</si>
  <si>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</si>
  <si>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</si>
  <si>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</si>
  <si>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</si>
  <si>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</si>
  <si>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</si>
  <si>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</si>
  <si>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</si>
  <si>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</si>
  <si>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</si>
  <si>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</si>
  <si>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</si>
  <si>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</si>
  <si>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</si>
  <si>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</si>
  <si>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</si>
  <si>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</si>
  <si>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</si>
  <si>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</si>
  <si>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</si>
  <si>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</si>
  <si>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</si>
  <si>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</si>
  <si>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</si>
  <si>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</si>
  <si>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</si>
  <si>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</si>
  <si>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</si>
  <si>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</si>
  <si>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</si>
  <si>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</si>
  <si>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</si>
  <si>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</si>
  <si>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</si>
  <si>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</si>
  <si>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</si>
  <si>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</si>
  <si>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</si>
  <si>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</si>
  <si>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</si>
  <si>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</si>
  <si>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</si>
  <si>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</si>
  <si>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</si>
  <si>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</si>
  <si>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</si>
  <si>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</si>
  <si>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</si>
  <si>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</si>
  <si>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</si>
  <si>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</si>
  <si>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</si>
  <si>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</si>
  <si>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</si>
  <si>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</si>
  <si>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</si>
  <si>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</si>
  <si>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</si>
  <si>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</si>
  <si>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</si>
  <si>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</si>
  <si>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</si>
  <si>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</si>
  <si>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</si>
  <si>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</si>
  <si>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</si>
  <si>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</si>
  <si>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</si>
  <si>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</si>
  <si>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</si>
  <si>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</si>
  <si>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</si>
  <si>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</si>
  <si>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</si>
  <si>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</si>
  <si>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</si>
  <si>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</si>
  <si>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</si>
  <si>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</si>
  <si>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</si>
  <si>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</si>
  <si>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</si>
  <si>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</si>
  <si>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</si>
  <si>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</si>
  <si>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</si>
  <si>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</si>
  <si>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</si>
  <si>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</si>
  <si>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</si>
  <si>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</si>
  <si>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</si>
  <si>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</si>
  <si>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</si>
  <si>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</si>
  <si>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</si>
  <si>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</si>
  <si>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</si>
  <si>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</si>
  <si>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</si>
  <si>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</si>
  <si>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</si>
  <si>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</si>
  <si>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</si>
  <si>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</si>
  <si>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</si>
  <si>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</si>
  <si>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</si>
  <si>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</si>
  <si>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</si>
  <si>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</si>
  <si>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</si>
  <si>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</si>
  <si>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</si>
  <si>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</si>
  <si>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</si>
  <si>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</si>
  <si>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</si>
  <si>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</si>
  <si>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</si>
  <si>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</si>
  <si>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</si>
  <si>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</si>
  <si>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</si>
  <si>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</si>
  <si>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</si>
  <si>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</si>
  <si>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</si>
  <si>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</si>
  <si>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</si>
  <si>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</si>
  <si>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</si>
  <si>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</si>
  <si>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</si>
  <si>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</si>
  <si>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</si>
  <si>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</si>
  <si>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</si>
  <si>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</si>
  <si>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</si>
  <si>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</si>
  <si>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</si>
  <si>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</si>
  <si>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</si>
  <si>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</si>
  <si>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</si>
  <si>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</si>
  <si>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</si>
  <si>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</si>
  <si>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</si>
  <si>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</si>
  <si>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</si>
  <si>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</si>
  <si>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</si>
  <si>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</si>
  <si>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</si>
  <si>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</si>
  <si>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</si>
  <si>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</si>
  <si>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</si>
  <si>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</si>
  <si>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</si>
  <si>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</si>
  <si>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</si>
  <si>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</si>
  <si>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</si>
  <si>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</si>
  <si>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</si>
  <si>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</si>
  <si>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</si>
  <si>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</si>
  <si>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</si>
  <si>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</si>
  <si>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</si>
  <si>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</si>
  <si>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</si>
  <si>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</si>
  <si>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</si>
  <si>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</si>
  <si>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</si>
  <si>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</si>
  <si>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</si>
  <si>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</si>
  <si>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</si>
  <si>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</si>
  <si>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</si>
  <si>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</si>
  <si>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</si>
  <si>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</si>
  <si>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</si>
  <si>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</si>
  <si>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</si>
  <si>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</si>
  <si>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</si>
  <si>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</si>
  <si>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</si>
  <si>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</si>
  <si>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</si>
  <si>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</si>
  <si>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</si>
  <si>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</si>
  <si>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</si>
  <si>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</si>
  <si>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</si>
  <si>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</si>
  <si>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</si>
  <si>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</si>
  <si>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</si>
  <si>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</si>
  <si>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</si>
  <si>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</si>
  <si>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</si>
  <si>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</si>
  <si>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</si>
  <si>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</si>
  <si>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</si>
  <si>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</si>
  <si>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</si>
  <si>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</si>
  <si>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</si>
  <si>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</si>
  <si>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</si>
  <si>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</si>
  <si>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</si>
  <si>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</si>
  <si>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</si>
  <si>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</si>
  <si>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</si>
  <si>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</si>
  <si>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</si>
  <si>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</si>
  <si>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</si>
  <si>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</si>
  <si>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</si>
  <si>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</si>
  <si>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</si>
  <si>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</si>
  <si>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</si>
  <si>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</si>
  <si>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</si>
  <si>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</si>
  <si>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</si>
  <si>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</si>
  <si>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</si>
  <si>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</si>
  <si>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</si>
  <si>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</si>
  <si>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</si>
  <si>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</si>
  <si>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</si>
  <si>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</si>
  <si>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</si>
  <si>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</si>
  <si>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</si>
  <si>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</si>
  <si>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</si>
  <si>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</si>
  <si>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</si>
  <si>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</si>
  <si>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</si>
  <si>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</si>
  <si>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</si>
  <si>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</si>
  <si>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</si>
  <si>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</si>
  <si>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</si>
  <si>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</si>
  <si>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</si>
  <si>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</si>
  <si>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</si>
  <si>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</si>
  <si>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</si>
  <si>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</si>
  <si>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</si>
  <si>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</si>
  <si>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</si>
  <si>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</si>
  <si>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</si>
  <si>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</si>
  <si>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</si>
  <si>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</si>
  <si>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</si>
  <si>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</si>
  <si>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</si>
  <si>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</si>
  <si>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</si>
  <si>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</si>
  <si>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</si>
  <si>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</si>
  <si>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</si>
  <si>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</si>
  <si>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</si>
  <si>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</si>
  <si>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</si>
  <si>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</si>
  <si>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</si>
  <si>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</si>
  <si>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</si>
  <si>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</si>
  <si>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</si>
  <si>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</si>
  <si>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</si>
  <si>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</si>
  <si>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</si>
  <si>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</si>
  <si>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</si>
  <si>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</si>
  <si>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</si>
  <si>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</si>
  <si>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</si>
  <si>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</si>
  <si>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</si>
  <si>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</si>
  <si>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</si>
  <si>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</si>
  <si>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</si>
  <si>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</si>
  <si>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</si>
  <si>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</si>
  <si>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</si>
  <si>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</si>
  <si>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</si>
  <si>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</si>
  <si>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</si>
  <si>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</si>
  <si>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</si>
  <si>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</si>
  <si>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</si>
  <si>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</si>
  <si>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</si>
  <si>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</si>
  <si>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</si>
  <si>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</si>
  <si>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</si>
  <si>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</si>
  <si>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</si>
  <si>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</si>
  <si>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</si>
  <si>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</si>
  <si>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</si>
  <si>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</si>
  <si>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</si>
  <si>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</si>
  <si>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</si>
  <si>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</si>
  <si>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</si>
  <si>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</si>
  <si>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</si>
  <si>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</si>
  <si>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</si>
  <si>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</si>
  <si>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</si>
  <si>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</si>
  <si>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</si>
  <si>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</si>
  <si>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</si>
  <si>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</si>
  <si>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</si>
  <si>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</si>
  <si>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</si>
  <si>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</si>
  <si>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</si>
  <si>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</si>
  <si>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</si>
  <si>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</si>
  <si>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</si>
  <si>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</si>
  <si>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</si>
  <si>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</si>
  <si>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</si>
  <si>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</si>
  <si>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</si>
  <si>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</si>
  <si>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</si>
  <si>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</si>
  <si>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</si>
  <si>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</si>
  <si>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</si>
  <si>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</si>
  <si>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</si>
  <si>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</si>
  <si>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</si>
  <si>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</si>
  <si>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</si>
  <si>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</si>
  <si>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</si>
  <si>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</si>
  <si>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</si>
  <si>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</si>
  <si>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</si>
  <si>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</si>
  <si>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</si>
  <si>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</si>
  <si>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</si>
  <si>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</si>
  <si>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</si>
  <si>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</si>
  <si>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</si>
  <si>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</si>
  <si>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</si>
  <si>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</si>
  <si>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</si>
  <si>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</si>
  <si>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</si>
  <si>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</si>
  <si>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</si>
  <si>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</si>
  <si>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</si>
  <si>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</si>
  <si>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</si>
  <si>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</si>
  <si>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</si>
  <si>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</si>
  <si>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</si>
  <si>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</si>
  <si>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</si>
  <si>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</si>
  <si>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</si>
  <si>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</si>
  <si>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</si>
  <si>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</si>
  <si>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</si>
  <si>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</si>
  <si>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</si>
  <si>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</si>
  <si>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</si>
  <si>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</si>
  <si>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</si>
  <si>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</si>
  <si>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</si>
  <si>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</si>
  <si>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</si>
  <si>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</si>
  <si>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</si>
  <si>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</si>
  <si>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</si>
  <si>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</si>
  <si>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</si>
  <si>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</si>
  <si>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</si>
  <si>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</si>
  <si>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</si>
  <si>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</si>
  <si>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</si>
  <si>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</si>
  <si>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</si>
  <si>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</si>
  <si>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</si>
  <si>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</si>
  <si>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</si>
  <si>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</si>
  <si>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</si>
  <si>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</si>
  <si>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</si>
  <si>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</si>
  <si>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</si>
  <si>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</si>
  <si>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</si>
  <si>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</si>
  <si>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</si>
  <si>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</si>
  <si>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</si>
  <si>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</si>
  <si>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</si>
  <si>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</si>
  <si>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</si>
  <si>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</si>
  <si>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</si>
  <si>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</si>
  <si>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</si>
  <si>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</si>
  <si>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</si>
  <si>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</si>
  <si>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</si>
  <si>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</si>
  <si>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</si>
  <si>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</si>
  <si>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</si>
  <si>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</si>
  <si>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</si>
  <si>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</si>
  <si>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</si>
  <si>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</si>
  <si>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</si>
  <si>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</si>
  <si>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</si>
  <si>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</si>
  <si>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</si>
  <si>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</si>
  <si>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</si>
  <si>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</si>
  <si>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</si>
  <si>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</si>
  <si>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</si>
  <si>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</si>
  <si>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</si>
  <si>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</si>
  <si>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</si>
  <si>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</si>
  <si>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</si>
  <si>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</si>
  <si>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</si>
  <si>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</si>
  <si>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</si>
  <si>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</si>
  <si>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</si>
  <si>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</si>
  <si>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</si>
  <si>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</si>
  <si>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</si>
  <si>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</si>
  <si>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</si>
  <si>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</si>
  <si>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</si>
  <si>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</si>
  <si>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</si>
  <si>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</si>
  <si>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</si>
  <si>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</si>
  <si>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</si>
  <si>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</si>
  <si>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</si>
  <si>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</si>
  <si>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</si>
  <si>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</si>
  <si>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</si>
  <si>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</si>
  <si>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</si>
  <si>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</si>
  <si>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</si>
  <si>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</si>
  <si>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</si>
  <si>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</si>
  <si>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</si>
  <si>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</si>
  <si>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</si>
  <si>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</si>
  <si>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</si>
  <si>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</si>
  <si>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</si>
  <si>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</si>
  <si>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</si>
  <si>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</si>
  <si>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</si>
  <si>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</si>
  <si>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</si>
  <si>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</si>
  <si>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</si>
  <si>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</si>
  <si>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</si>
  <si>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</si>
  <si>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</si>
  <si>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</si>
  <si>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</si>
  <si>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</si>
  <si>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</si>
  <si>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</si>
  <si>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</si>
  <si>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</si>
  <si>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</si>
  <si>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</si>
  <si>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</si>
  <si>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</si>
  <si>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</si>
  <si>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</si>
  <si>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</si>
  <si>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</si>
  <si>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</si>
  <si>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</si>
  <si>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</si>
  <si>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</si>
  <si>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</si>
  <si>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</si>
  <si>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</si>
  <si>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</si>
  <si>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</si>
  <si>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</si>
  <si>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</si>
  <si>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</si>
  <si>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</si>
  <si>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</si>
  <si>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</si>
  <si>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</si>
  <si>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</si>
  <si>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</si>
  <si>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</si>
  <si>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</si>
  <si>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</si>
  <si>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</si>
  <si>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</si>
  <si>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</si>
  <si>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</si>
  <si>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</si>
  <si>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</si>
  <si>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</si>
  <si>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</si>
  <si>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</si>
  <si>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</si>
  <si>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</si>
  <si>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</si>
  <si>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</si>
  <si>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</si>
  <si>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</si>
  <si>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</si>
  <si>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</si>
  <si>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</si>
  <si>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</si>
  <si>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</si>
  <si>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</si>
  <si>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</si>
  <si>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</si>
  <si>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</si>
  <si>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</si>
  <si>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</si>
  <si>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</si>
  <si>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</si>
  <si>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</si>
  <si>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</si>
  <si>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</si>
  <si>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</si>
  <si>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</si>
  <si>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</si>
  <si>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</si>
  <si>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</si>
  <si>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</si>
  <si>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</si>
  <si>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</si>
  <si>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</si>
  <si>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</si>
  <si>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</si>
  <si>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</si>
  <si>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</si>
  <si>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</si>
  <si>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</si>
  <si>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</si>
  <si>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</si>
  <si>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</si>
  <si>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</si>
  <si>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</si>
  <si>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</si>
  <si>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</si>
  <si>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</si>
  <si>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</si>
  <si>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</si>
  <si>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</si>
  <si>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</si>
  <si>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</si>
  <si>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</si>
  <si>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</si>
  <si>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</si>
  <si>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</si>
  <si>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</si>
  <si>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</si>
  <si>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</si>
  <si>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</si>
  <si>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</si>
  <si>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</si>
  <si>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</si>
  <si>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</si>
  <si>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</si>
  <si>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</si>
  <si>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</si>
  <si>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</si>
  <si>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</si>
  <si>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</si>
  <si>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</si>
  <si>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</si>
  <si>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</si>
  <si>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</si>
  <si>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</si>
  <si>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</si>
  <si>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</si>
  <si>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</si>
  <si>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</si>
  <si>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</si>
  <si>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</si>
  <si>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</si>
  <si>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</si>
  <si>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</si>
  <si>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</si>
  <si>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</si>
  <si>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</si>
  <si>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</si>
  <si>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</si>
  <si>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</si>
  <si>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</si>
  <si>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</si>
  <si>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</si>
  <si>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</si>
  <si>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</si>
  <si>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</si>
  <si>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</si>
  <si>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</si>
  <si>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</si>
  <si>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</si>
  <si>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</si>
  <si>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</si>
  <si>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</si>
  <si>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</si>
  <si>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</si>
  <si>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</si>
  <si>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</si>
  <si>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</si>
  <si>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</si>
  <si>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</si>
  <si>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</si>
  <si>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</si>
  <si>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</si>
  <si>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</si>
  <si>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</si>
  <si>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</si>
  <si>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</si>
  <si>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</si>
  <si>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</si>
  <si>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</si>
  <si>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</si>
  <si>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</si>
  <si>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</si>
  <si>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</si>
  <si>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</si>
  <si>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</si>
  <si>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</si>
  <si>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</si>
  <si>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</si>
  <si>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</si>
  <si>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</si>
  <si>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</si>
  <si>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</si>
  <si>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</si>
  <si>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</si>
  <si>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</si>
  <si>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</si>
  <si>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</si>
  <si>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</si>
  <si>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</si>
  <si>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</si>
  <si>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</si>
  <si>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</si>
  <si>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</si>
  <si>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</si>
  <si>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</si>
  <si>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</si>
  <si>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</si>
  <si>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</si>
  <si>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</si>
  <si>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</si>
  <si>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</si>
  <si>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</si>
  <si>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</si>
  <si>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</si>
  <si>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</si>
  <si>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</si>
  <si>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</si>
  <si>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</si>
  <si>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</si>
  <si>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</si>
  <si>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</si>
  <si>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</si>
  <si>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</si>
  <si>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</si>
  <si>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</si>
  <si>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</si>
  <si>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</si>
  <si>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</si>
  <si>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</si>
  <si>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</si>
  <si>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</si>
  <si>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</si>
  <si>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</si>
  <si>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</si>
  <si>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</si>
  <si>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</si>
  <si>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</si>
  <si>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</si>
  <si>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</si>
  <si>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</si>
  <si>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</si>
  <si>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</si>
  <si>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</si>
  <si>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</si>
  <si>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</si>
  <si>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</si>
  <si>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</si>
  <si>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</si>
  <si>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</si>
  <si>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</si>
  <si>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</si>
  <si>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</si>
  <si>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</si>
  <si>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</si>
  <si>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</si>
  <si>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</si>
  <si>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</si>
  <si>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</si>
  <si>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</si>
  <si>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</si>
  <si>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</si>
  <si>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</si>
  <si>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</si>
  <si>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</si>
  <si>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</si>
  <si>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</si>
  <si>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</si>
  <si>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</si>
  <si>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</si>
  <si>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</si>
  <si>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</si>
  <si>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</si>
  <si>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</si>
  <si>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</si>
  <si>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</si>
  <si>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</si>
  <si>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</si>
  <si>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</si>
  <si>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</si>
  <si>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</si>
  <si>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</si>
  <si>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</si>
  <si>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</si>
  <si>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</si>
  <si>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</si>
  <si>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</si>
  <si>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</si>
  <si>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</si>
  <si>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</si>
  <si>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</si>
  <si>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</si>
  <si>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</si>
  <si>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</si>
  <si>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</si>
  <si>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</si>
  <si>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</si>
  <si>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</si>
  <si>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</si>
  <si>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</si>
  <si>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</si>
  <si>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</si>
  <si>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</si>
  <si>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</si>
  <si>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</si>
  <si>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</si>
  <si>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</si>
  <si>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</si>
  <si>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</si>
  <si>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</si>
  <si>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</si>
  <si>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</si>
  <si>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</si>
  <si>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</si>
  <si>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</si>
  <si>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</si>
  <si>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</si>
  <si>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</si>
  <si>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</si>
  <si>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</si>
  <si>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</si>
  <si>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</si>
  <si>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</si>
  <si>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</si>
  <si>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</si>
  <si>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</si>
  <si>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</si>
  <si>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</si>
  <si>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</si>
  <si>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</si>
  <si>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</si>
  <si>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</si>
  <si>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</si>
  <si>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</si>
  <si>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</si>
  <si>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</si>
  <si>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</si>
  <si>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</si>
  <si>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</si>
  <si>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</si>
  <si>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</si>
  <si>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</si>
  <si>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</si>
  <si>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</si>
  <si>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</si>
  <si>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</si>
  <si>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</si>
  <si>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</si>
  <si>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</si>
  <si>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</si>
  <si>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</si>
  <si>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</si>
  <si>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</si>
  <si>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</si>
  <si>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</si>
  <si>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</si>
  <si>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</si>
  <si>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</si>
  <si>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</si>
  <si>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</si>
  <si>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</si>
  <si>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</si>
  <si>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</si>
  <si>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</si>
  <si>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</si>
  <si>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</si>
  <si>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</si>
  <si>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</si>
  <si>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</si>
  <si>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</si>
  <si>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</si>
  <si>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</si>
  <si>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</si>
  <si>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</si>
  <si>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</si>
  <si>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</si>
  <si>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</si>
  <si>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</si>
  <si>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</si>
  <si>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</si>
  <si>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</si>
  <si>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</si>
  <si>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</si>
  <si>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</si>
  <si>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</si>
  <si>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</si>
  <si>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</si>
  <si>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</si>
  <si>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</si>
  <si>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</si>
  <si>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</si>
  <si>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</si>
  <si>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</si>
  <si>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</si>
  <si>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</si>
  <si>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</si>
  <si>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</si>
  <si>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</si>
  <si>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</si>
  <si>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</si>
  <si>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</si>
  <si>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</si>
  <si>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</si>
  <si>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</si>
  <si>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</si>
  <si>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</si>
  <si>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</si>
  <si>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</si>
  <si>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</si>
  <si>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</si>
  <si>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</si>
  <si>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</si>
  <si>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</si>
  <si>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</si>
  <si>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</si>
  <si>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</si>
  <si>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</si>
  <si>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</si>
  <si>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</si>
  <si>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</si>
  <si>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</si>
  <si>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</si>
  <si>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</si>
  <si>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</si>
  <si>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</si>
  <si>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</si>
  <si>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</si>
  <si>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</si>
  <si>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</si>
  <si>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</si>
  <si>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</si>
  <si>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</si>
  <si>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</si>
  <si>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</si>
  <si>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</si>
  <si>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</si>
  <si>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</si>
  <si>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</si>
  <si>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</si>
  <si>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</si>
  <si>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</si>
  <si>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</si>
  <si>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</si>
  <si>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</si>
  <si>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</si>
  <si>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</si>
  <si>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</si>
  <si>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</si>
  <si>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</si>
  <si>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</si>
  <si>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</si>
  <si>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</si>
  <si>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</si>
  <si>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</si>
  <si>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</si>
  <si>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</si>
  <si>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</si>
  <si>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</si>
  <si>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</si>
  <si>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</si>
  <si>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</si>
  <si>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</si>
  <si>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</si>
  <si>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</si>
  <si>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</si>
  <si>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</si>
  <si>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</si>
  <si>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</si>
  <si>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</si>
  <si>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</si>
  <si>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</si>
  <si>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</si>
  <si>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</si>
  <si>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</si>
  <si>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</si>
  <si>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</si>
  <si>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</si>
  <si>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</si>
  <si>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</si>
  <si>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</si>
  <si>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</si>
  <si>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</si>
  <si>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</si>
  <si>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</si>
  <si>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</si>
  <si>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</si>
  <si>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</si>
  <si>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</si>
  <si>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</si>
  <si>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</si>
  <si>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</si>
  <si>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</si>
  <si>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</si>
  <si>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</si>
  <si>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</si>
  <si>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</si>
  <si>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</si>
  <si>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</si>
  <si>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</si>
  <si>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</si>
  <si>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</si>
  <si>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</si>
  <si>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</si>
  <si>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</si>
  <si>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</si>
  <si>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</si>
  <si>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</si>
  <si>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</si>
  <si>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</si>
  <si>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</si>
  <si>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</si>
  <si>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</si>
  <si>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</si>
  <si>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</si>
  <si>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</si>
  <si>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</si>
  <si>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</si>
  <si>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</si>
  <si>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</si>
  <si>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</si>
  <si>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</si>
  <si>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</si>
  <si>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</si>
  <si>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</si>
  <si>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</si>
  <si>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</si>
  <si>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</si>
  <si>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</si>
  <si>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</si>
  <si>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</si>
  <si>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</si>
  <si>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</si>
  <si>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</si>
  <si>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</si>
  <si>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</si>
  <si>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</si>
  <si>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</si>
  <si>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</si>
  <si>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</si>
  <si>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</si>
  <si>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</si>
  <si>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</si>
  <si>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</si>
  <si>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</si>
  <si>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</si>
  <si>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</si>
  <si>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</si>
  <si>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</si>
  <si>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</si>
  <si>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</si>
  <si>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</si>
  <si>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</si>
  <si>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</si>
  <si>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</si>
  <si>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</si>
  <si>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</si>
  <si>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</si>
  <si>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</si>
  <si>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</si>
  <si>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</si>
  <si>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</si>
  <si>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</si>
  <si>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</si>
  <si>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</si>
  <si>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</si>
  <si>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</si>
  <si>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</si>
  <si>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</si>
  <si>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</si>
  <si>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</si>
  <si>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</si>
  <si>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</si>
  <si>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</si>
  <si>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</si>
  <si>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</si>
  <si>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</si>
  <si>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</si>
  <si>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</si>
  <si>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</si>
  <si>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</si>
  <si>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</si>
  <si>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</si>
  <si>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</si>
  <si>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</si>
  <si>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</si>
  <si>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</si>
  <si>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</si>
  <si>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</si>
  <si>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</si>
  <si>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</si>
  <si>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</si>
  <si>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</si>
  <si>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</si>
  <si>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</si>
  <si>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</si>
  <si>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</si>
  <si>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</si>
  <si>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</si>
  <si>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</si>
  <si>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</si>
  <si>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</si>
  <si>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</si>
  <si>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</si>
  <si>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</si>
  <si>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</si>
  <si>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</si>
  <si>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</si>
  <si>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</si>
  <si>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</si>
  <si>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</si>
  <si>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</si>
  <si>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</si>
  <si>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</si>
  <si>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</si>
  <si>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</si>
  <si>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</si>
  <si>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</si>
  <si>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</si>
  <si>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</si>
  <si>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</si>
  <si>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</si>
  <si>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</si>
  <si>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</si>
  <si>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</si>
  <si>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</si>
  <si>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</si>
  <si>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</si>
  <si>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</si>
  <si>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</si>
  <si>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</si>
  <si>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</si>
  <si>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</si>
  <si>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</si>
  <si>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</si>
  <si>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</si>
  <si>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</si>
  <si>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</si>
  <si>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</si>
  <si>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</si>
  <si>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</si>
  <si>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</si>
  <si>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</si>
  <si>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</si>
  <si>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</si>
  <si>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</si>
  <si>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</si>
  <si>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</si>
  <si>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</si>
  <si>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</si>
  <si>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</si>
  <si>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</si>
  <si>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</si>
  <si>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</si>
  <si>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</si>
  <si>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</si>
  <si>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</si>
  <si>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</si>
  <si>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</si>
  <si>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</si>
  <si>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</si>
  <si>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</si>
  <si>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</si>
  <si>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</si>
  <si>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</si>
  <si>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</si>
  <si>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</si>
  <si>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</si>
  <si>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</si>
  <si>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</si>
  <si>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</si>
  <si>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</si>
  <si>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</si>
  <si>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</si>
  <si>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</si>
  <si>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</si>
  <si>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</si>
  <si>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</si>
  <si>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</si>
  <si>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</si>
  <si>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</si>
  <si>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</si>
  <si>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</si>
  <si>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</si>
  <si>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</si>
  <si>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</si>
  <si>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</si>
  <si>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</si>
  <si>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</si>
  <si>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</si>
  <si>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</si>
  <si>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</si>
  <si>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</si>
  <si>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</si>
  <si>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</si>
  <si>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</si>
  <si>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</si>
  <si>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</si>
  <si>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</si>
  <si>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</si>
  <si>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</si>
  <si>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</si>
  <si>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</si>
  <si>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</si>
  <si>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</si>
  <si>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</si>
  <si>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</si>
  <si>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</si>
  <si>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</si>
  <si>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</si>
  <si>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</si>
  <si>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</si>
  <si>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</si>
  <si>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</si>
  <si>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</si>
  <si>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</si>
  <si>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</si>
  <si>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</si>
  <si>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</si>
  <si>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</si>
  <si>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</si>
  <si>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</si>
  <si>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</si>
  <si>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</si>
  <si>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</si>
  <si>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</si>
  <si>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</si>
  <si>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</si>
  <si>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</si>
  <si>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</si>
  <si>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</si>
  <si>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</si>
  <si>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</si>
  <si>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</si>
  <si>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</si>
  <si>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</si>
  <si>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</si>
  <si>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</si>
  <si>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</si>
  <si>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</si>
  <si>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</si>
  <si>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</si>
  <si>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</si>
  <si>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</si>
  <si>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</si>
  <si>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</si>
  <si>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</si>
  <si>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</si>
  <si>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</si>
  <si>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</si>
  <si>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</si>
  <si>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</si>
  <si>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</si>
  <si>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</si>
  <si>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</si>
  <si>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</si>
  <si>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</si>
  <si>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</si>
  <si>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</si>
  <si>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</si>
  <si>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</si>
  <si>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</si>
  <si>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</si>
  <si>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</si>
  <si>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</si>
  <si>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</si>
  <si>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</si>
  <si>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</si>
  <si>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</si>
  <si>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</si>
  <si>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</si>
  <si>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</si>
  <si>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</si>
  <si>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</si>
  <si>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</si>
  <si>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</si>
  <si>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</si>
  <si>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</si>
  <si>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</si>
  <si>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</si>
  <si>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</si>
  <si>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</si>
  <si>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</si>
  <si>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</si>
  <si>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</si>
  <si>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</si>
  <si>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</si>
  <si>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</si>
  <si>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</si>
  <si>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</si>
  <si>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</si>
  <si>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</si>
  <si>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</si>
  <si>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</si>
  <si>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</si>
  <si>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</si>
  <si>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</si>
  <si>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</si>
  <si>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</si>
  <si>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</si>
  <si>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</si>
  <si>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</si>
  <si>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</si>
  <si>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</si>
  <si>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</si>
  <si>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</si>
  <si>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</si>
  <si>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</si>
  <si>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</si>
  <si>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</si>
  <si>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</si>
  <si>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</si>
  <si>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</si>
  <si>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</si>
  <si>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</si>
  <si>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</si>
  <si>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</si>
  <si>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</si>
  <si>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</si>
  <si>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</si>
  <si>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</si>
  <si>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</si>
  <si>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</si>
  <si>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</si>
  <si>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</si>
  <si>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</si>
  <si>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</si>
  <si>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</si>
  <si>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</si>
  <si>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</si>
  <si>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</si>
  <si>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</si>
  <si>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</si>
  <si>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</si>
  <si>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</si>
  <si>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</si>
  <si>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</si>
  <si>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</si>
  <si>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</si>
  <si>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</si>
  <si>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</si>
  <si>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</si>
  <si>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</si>
  <si>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</si>
  <si>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</si>
  <si>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</si>
  <si>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</si>
  <si>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</si>
  <si>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</si>
  <si>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</si>
  <si>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</si>
  <si>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</si>
  <si>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</si>
  <si>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</si>
  <si>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</si>
  <si>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</si>
  <si>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</si>
  <si>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</si>
  <si>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</si>
  <si>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</si>
  <si>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</si>
  <si>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</si>
  <si>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</si>
  <si>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</si>
  <si>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</si>
  <si>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</si>
  <si>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</si>
  <si>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</si>
  <si>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</si>
  <si>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</si>
  <si>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</si>
  <si>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</si>
  <si>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</si>
  <si>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</si>
  <si>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</si>
  <si>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</si>
  <si>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</si>
  <si>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</si>
  <si>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</si>
  <si>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</si>
  <si>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</si>
  <si>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</si>
  <si>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</si>
  <si>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</si>
  <si>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</si>
  <si>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</si>
  <si>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</si>
  <si>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</si>
  <si>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</si>
  <si>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</si>
  <si>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</si>
  <si>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</si>
  <si>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</si>
  <si>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</si>
  <si>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</si>
  <si>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</si>
  <si>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</si>
  <si>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</si>
  <si>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</si>
  <si>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</si>
  <si>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</si>
  <si>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</si>
  <si>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</si>
  <si>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</si>
  <si>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</si>
  <si>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</si>
  <si>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</si>
  <si>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</si>
  <si>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</si>
  <si>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</si>
  <si>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</si>
  <si>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</si>
  <si>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</si>
  <si>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</si>
  <si>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</si>
  <si>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</si>
  <si>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</si>
  <si>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</si>
  <si>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</si>
  <si>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</si>
  <si>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</si>
  <si>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</si>
  <si>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</si>
  <si>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</si>
  <si>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</si>
  <si>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</si>
  <si>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</si>
  <si>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</si>
  <si>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</si>
  <si>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</si>
  <si>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</si>
  <si>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</si>
  <si>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</si>
  <si>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</si>
  <si>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</si>
  <si>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</si>
  <si>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</si>
  <si>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</si>
  <si>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</si>
  <si>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</si>
  <si>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</si>
  <si>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</si>
  <si>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</si>
  <si>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</si>
  <si>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</si>
  <si>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</si>
  <si>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</si>
  <si>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</si>
  <si>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</si>
  <si>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</si>
  <si>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</si>
  <si>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</si>
  <si>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</si>
  <si>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</si>
  <si>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</si>
  <si>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</si>
  <si>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</si>
  <si>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</si>
  <si>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</si>
  <si>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</si>
  <si>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</si>
  <si>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</si>
  <si>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</si>
  <si>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</si>
  <si>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</si>
  <si>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</si>
  <si>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</si>
  <si>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</si>
  <si>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</si>
  <si>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</si>
  <si>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</si>
  <si>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</si>
  <si>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</si>
  <si>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</si>
  <si>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</si>
  <si>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</si>
  <si>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</si>
  <si>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</si>
  <si>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</si>
  <si>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</si>
  <si>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</si>
  <si>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</si>
  <si>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</si>
  <si>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</si>
  <si>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</si>
  <si>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</si>
  <si>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</si>
  <si>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</si>
  <si>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</si>
  <si>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</si>
  <si>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</si>
  <si>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</si>
  <si>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</si>
  <si>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</si>
  <si>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</si>
  <si>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</si>
  <si>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</si>
  <si>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</si>
  <si>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</si>
  <si>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</si>
  <si>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</si>
  <si>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</si>
  <si>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</si>
  <si>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</si>
  <si>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</si>
  <si>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</si>
  <si>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</si>
  <si>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</si>
  <si>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</si>
  <si>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</si>
  <si>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</si>
  <si>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</si>
  <si>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</si>
  <si>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</si>
  <si>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</si>
  <si>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</si>
  <si>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</si>
  <si>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</si>
  <si>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</si>
  <si>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</si>
  <si>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</si>
  <si>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</si>
  <si>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</si>
  <si>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</si>
  <si>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</si>
  <si>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</si>
  <si>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</si>
  <si>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</si>
  <si>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</si>
  <si>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</si>
  <si>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</si>
  <si>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</si>
  <si>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</si>
  <si>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</si>
  <si>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</si>
  <si>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</si>
  <si>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</si>
  <si>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</si>
  <si>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</si>
  <si>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</si>
  <si>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</si>
  <si>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</si>
  <si>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</si>
  <si>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</si>
  <si>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</si>
  <si>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</si>
  <si>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</si>
  <si>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</si>
  <si>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</si>
  <si>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</si>
  <si>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</si>
  <si>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</si>
  <si>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</si>
  <si>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</si>
  <si>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</si>
  <si>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</si>
  <si>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</si>
  <si>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</si>
  <si>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</si>
  <si>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</si>
  <si>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</si>
  <si>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</si>
  <si>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</si>
  <si>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</si>
  <si>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</si>
  <si>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</si>
  <si>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</si>
  <si>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</si>
  <si>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</si>
  <si>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</si>
  <si>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</si>
  <si>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</si>
  <si>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</si>
  <si>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</si>
  <si>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</si>
  <si>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</si>
  <si>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</si>
  <si>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</si>
  <si>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</si>
  <si>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</si>
  <si>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</si>
  <si>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</si>
  <si>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</si>
  <si>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</si>
  <si>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</si>
  <si>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</si>
  <si>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</si>
  <si>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</si>
  <si>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</si>
  <si>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</si>
  <si>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</si>
  <si>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</si>
  <si>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</si>
  <si>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</si>
  <si>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</si>
  <si>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</si>
  <si>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</si>
  <si>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</si>
  <si>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</si>
  <si>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</si>
  <si>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</si>
  <si>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</si>
  <si>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</si>
  <si>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</si>
  <si>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</si>
  <si>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</si>
  <si>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</si>
  <si>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</si>
  <si>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</si>
  <si>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</si>
  <si>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</si>
  <si>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</si>
  <si>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</si>
  <si>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</si>
  <si>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</si>
  <si>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</si>
  <si>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</si>
  <si>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</si>
  <si>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</si>
  <si>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</si>
  <si>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</si>
  <si>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</si>
  <si>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</si>
  <si>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</si>
  <si>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</si>
  <si>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</si>
  <si>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</si>
  <si>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</si>
  <si>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</si>
  <si>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</si>
  <si>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</si>
  <si>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</si>
  <si>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</si>
  <si>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</si>
  <si>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</si>
  <si>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</si>
  <si>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</si>
  <si>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</si>
  <si>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</si>
  <si>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</si>
  <si>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</si>
  <si>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</si>
  <si>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</si>
  <si>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</si>
  <si>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</si>
  <si>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</si>
  <si>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</si>
  <si>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</si>
  <si>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</si>
  <si>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</si>
  <si>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</si>
  <si>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</si>
  <si>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</si>
  <si>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</si>
  <si>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</si>
  <si>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</si>
  <si>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</si>
  <si>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</si>
  <si>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</si>
  <si>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</si>
  <si>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</si>
  <si>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</si>
  <si>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</si>
  <si>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</si>
  <si>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</si>
  <si>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</si>
  <si>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</si>
  <si>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</si>
  <si>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</si>
  <si>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</si>
  <si>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</si>
  <si>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</si>
  <si>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</si>
  <si>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</si>
  <si>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</si>
  <si>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</si>
  <si>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</si>
  <si>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</si>
  <si>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</si>
  <si>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</si>
  <si>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</si>
  <si>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</si>
  <si>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</si>
  <si>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</si>
  <si>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</si>
  <si>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</si>
  <si>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</si>
  <si>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</si>
  <si>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</si>
  <si>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</si>
  <si>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</si>
  <si>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</si>
  <si>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</si>
  <si>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</si>
  <si>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</si>
  <si>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</si>
  <si>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</si>
  <si>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</si>
  <si>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</si>
  <si>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</si>
  <si>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</si>
  <si>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</si>
  <si>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</si>
  <si>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</si>
  <si>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</si>
  <si>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</si>
  <si>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</si>
  <si>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</si>
  <si>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</si>
  <si>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</si>
  <si>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</si>
  <si>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</si>
  <si>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</si>
  <si>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</si>
  <si>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</si>
  <si>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</si>
  <si>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</si>
  <si>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</si>
  <si>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</si>
  <si>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</si>
  <si>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</si>
  <si>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</si>
  <si>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</si>
  <si>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</si>
  <si>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</si>
  <si>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</si>
  <si>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</si>
  <si>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</si>
  <si>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</si>
  <si>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</si>
  <si>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</si>
  <si>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</si>
  <si>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</si>
  <si>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</si>
  <si>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</si>
  <si>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</si>
  <si>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</si>
  <si>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</si>
  <si>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</si>
  <si>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</si>
  <si>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</si>
  <si>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</si>
  <si>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</si>
  <si>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</si>
  <si>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</si>
  <si>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</si>
  <si>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</si>
  <si>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</si>
  <si>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</si>
  <si>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</si>
  <si>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</si>
  <si>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</si>
  <si>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</si>
  <si>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</si>
  <si>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</si>
  <si>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</si>
  <si>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</si>
  <si>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</si>
  <si>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</si>
  <si>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</si>
  <si>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</si>
  <si>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</si>
  <si>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</si>
  <si>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</si>
  <si>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</si>
  <si>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</si>
  <si>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</si>
  <si>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</si>
  <si>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</si>
  <si>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</si>
  <si>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</si>
  <si>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</si>
  <si>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</si>
  <si>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</si>
  <si>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</si>
  <si>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</si>
  <si>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</si>
  <si>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</si>
  <si>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</si>
  <si>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</si>
  <si>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</si>
  <si>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</si>
  <si>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</si>
  <si>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</si>
  <si>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</si>
  <si>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</si>
  <si>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</si>
  <si>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</si>
  <si>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</si>
  <si>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</si>
  <si>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</si>
  <si>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</si>
  <si>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</si>
  <si>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</si>
  <si>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</si>
  <si>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</si>
  <si>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</si>
  <si>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</si>
  <si>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</si>
  <si>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</si>
  <si>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</si>
  <si>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</si>
  <si>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</si>
  <si>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</si>
  <si>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</si>
  <si>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</si>
  <si>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</si>
  <si>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</si>
  <si>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</si>
  <si>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</si>
  <si>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</si>
  <si>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</si>
  <si>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</si>
  <si>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</si>
  <si>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</si>
  <si>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</si>
  <si>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</si>
  <si>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</si>
  <si>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</si>
  <si>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</si>
  <si>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</si>
  <si>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</si>
  <si>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</si>
  <si>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</si>
  <si>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</si>
  <si>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</si>
  <si>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</si>
  <si>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</si>
  <si>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</si>
  <si>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</si>
  <si>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</si>
  <si>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</si>
  <si>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</si>
  <si>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</si>
  <si>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</si>
  <si>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</si>
  <si>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</si>
  <si>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</si>
  <si>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</si>
  <si>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</si>
  <si>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</si>
  <si>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</si>
  <si>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</si>
  <si>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</si>
  <si>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</si>
  <si>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</si>
  <si>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</si>
  <si>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</si>
  <si>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</si>
  <si>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</si>
  <si>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</si>
  <si>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</si>
  <si>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</si>
  <si>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</si>
  <si>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</si>
  <si>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</si>
  <si>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</si>
  <si>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</si>
  <si>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</si>
  <si>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</si>
  <si>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</si>
  <si>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</si>
  <si>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</si>
  <si>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</si>
  <si>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</si>
  <si>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</si>
  <si>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</si>
  <si>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</si>
  <si>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</si>
  <si>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</si>
  <si>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</si>
  <si>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</si>
  <si>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</si>
  <si>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</si>
  <si>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</si>
  <si>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</si>
  <si>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</si>
  <si>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</si>
  <si>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</si>
  <si>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</si>
  <si>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</si>
  <si>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</si>
  <si>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</si>
  <si>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</si>
  <si>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</si>
  <si>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</si>
  <si>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</si>
  <si>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</si>
  <si>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</si>
  <si>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</si>
  <si>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</si>
  <si>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</si>
  <si>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</si>
  <si>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</si>
  <si>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</si>
  <si>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</si>
  <si>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</si>
  <si>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</si>
  <si>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</si>
  <si>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</si>
  <si>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</si>
  <si>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</si>
  <si>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</si>
  <si>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</si>
  <si>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</si>
  <si>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</si>
  <si>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</si>
  <si>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</si>
  <si>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</si>
  <si>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</si>
  <si>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</si>
  <si>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</si>
  <si>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</si>
  <si>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</si>
  <si>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</si>
  <si>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</si>
  <si>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</si>
  <si>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</si>
  <si>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</si>
  <si>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</si>
  <si>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</si>
  <si>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</si>
  <si>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</si>
  <si>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</si>
  <si>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</si>
  <si>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</si>
  <si>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</si>
  <si>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</si>
  <si>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</si>
  <si>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</si>
  <si>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</si>
  <si>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</si>
  <si>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</si>
  <si>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</si>
  <si>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</si>
  <si>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</si>
  <si>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</si>
  <si>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</si>
  <si>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</si>
  <si>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</si>
  <si>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</si>
  <si>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</si>
  <si>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</si>
  <si>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</si>
  <si>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</si>
  <si>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</si>
  <si>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</si>
  <si>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</si>
  <si>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</si>
  <si>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</si>
  <si>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</si>
  <si>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</si>
  <si>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</si>
  <si>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</si>
  <si>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</si>
  <si>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</si>
  <si>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</si>
  <si>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</si>
  <si>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</si>
  <si>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</si>
  <si>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</si>
  <si>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</si>
  <si>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</si>
  <si>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</si>
  <si>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</si>
  <si>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</si>
  <si>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</si>
  <si>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</si>
  <si>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</si>
  <si>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</si>
  <si>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</si>
  <si>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</si>
  <si>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</si>
  <si>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</si>
  <si>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</si>
  <si>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</si>
  <si>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</si>
  <si>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</si>
  <si>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</si>
  <si>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</si>
  <si>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</si>
  <si>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</si>
  <si>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</si>
  <si>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</si>
  <si>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</si>
  <si>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</si>
  <si>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</si>
  <si>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</si>
  <si>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</si>
  <si>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</si>
  <si>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</si>
  <si>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</si>
  <si>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</si>
  <si>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</si>
  <si>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</si>
  <si>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</si>
  <si>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</si>
  <si>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</si>
  <si>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</si>
  <si>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</si>
  <si>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</si>
  <si>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</si>
  <si>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</si>
  <si>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</si>
  <si>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</si>
  <si>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</si>
  <si>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</si>
  <si>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</si>
  <si>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</si>
  <si>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</si>
  <si>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</si>
  <si>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</si>
  <si>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</si>
  <si>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</si>
  <si>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</si>
  <si>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</si>
  <si>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</si>
  <si>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</si>
  <si>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</si>
  <si>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</si>
  <si>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</si>
  <si>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</si>
  <si>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</si>
  <si>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</si>
  <si>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</si>
  <si>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</si>
  <si>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</si>
  <si>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</si>
  <si>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</si>
  <si>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</si>
  <si>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</si>
  <si>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</si>
  <si>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</si>
  <si>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</si>
  <si>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</si>
  <si>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</si>
  <si>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</si>
  <si>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</si>
  <si>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</si>
  <si>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</si>
  <si>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</si>
  <si>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</si>
  <si>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</si>
  <si>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</si>
  <si>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</si>
  <si>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</si>
  <si>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</si>
  <si>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</si>
  <si>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</si>
  <si>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</si>
  <si>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</si>
  <si>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</si>
  <si>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</si>
  <si>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</si>
  <si>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</si>
  <si>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</si>
  <si>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</si>
  <si>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</si>
  <si>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</si>
  <si>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</si>
  <si>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</si>
  <si>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</si>
  <si>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</si>
  <si>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</si>
  <si>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</si>
  <si>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</si>
  <si>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</si>
  <si>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</si>
  <si>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</si>
  <si>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</si>
  <si>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</si>
  <si>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</si>
  <si>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</si>
  <si>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</si>
  <si>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</si>
  <si>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</si>
  <si>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</si>
  <si>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</si>
  <si>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</si>
  <si>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</si>
  <si>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</si>
  <si>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</si>
  <si>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</si>
  <si>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</si>
  <si>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</si>
  <si>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</si>
  <si>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</si>
  <si>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</si>
  <si>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</si>
  <si>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</si>
  <si>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</si>
  <si>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</si>
  <si>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</si>
  <si>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</si>
  <si>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</si>
  <si>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</si>
  <si>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</si>
  <si>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</si>
  <si>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</si>
  <si>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</si>
  <si>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</si>
  <si>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</si>
  <si>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</si>
  <si>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</si>
  <si>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</si>
  <si>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</si>
  <si>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</si>
  <si>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</si>
  <si>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</si>
  <si>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</si>
  <si>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</si>
  <si>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</si>
  <si>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</si>
  <si>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</si>
  <si>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</si>
  <si>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</si>
  <si>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</si>
  <si>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</si>
  <si>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</si>
  <si>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</si>
  <si>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</si>
  <si>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</si>
  <si>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</si>
  <si>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</si>
  <si>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</si>
  <si>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</si>
  <si>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</si>
  <si>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</si>
  <si>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</si>
  <si>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</si>
  <si>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</si>
  <si>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</si>
  <si>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</si>
  <si>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</si>
  <si>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</si>
  <si>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</si>
  <si>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</si>
  <si>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</si>
  <si>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</si>
  <si>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</si>
  <si>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</si>
  <si>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</si>
  <si>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</si>
  <si>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</si>
  <si>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</si>
  <si>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</si>
  <si>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</si>
  <si>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</si>
  <si>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</si>
  <si>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</si>
  <si>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</si>
  <si>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</si>
  <si>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</si>
  <si>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</si>
  <si>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</si>
  <si>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</si>
  <si>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</si>
  <si>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</si>
  <si>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</si>
  <si>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</si>
  <si>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</si>
  <si>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</si>
  <si>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</si>
  <si>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</si>
  <si>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</si>
  <si>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</si>
  <si>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</si>
  <si>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</si>
  <si>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</si>
  <si>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</si>
  <si>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</si>
  <si>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</si>
  <si>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</si>
  <si>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</si>
  <si>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</si>
  <si>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</si>
  <si>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</si>
  <si>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</si>
  <si>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</si>
  <si>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</si>
  <si>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</si>
  <si>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</si>
  <si>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</si>
  <si>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</si>
  <si>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</si>
  <si>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</si>
  <si>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</si>
  <si>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</si>
  <si>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</si>
  <si>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</si>
  <si>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</si>
  <si>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</si>
  <si>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</si>
  <si>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</si>
  <si>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</si>
  <si>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</si>
  <si>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</si>
  <si>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</si>
  <si>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</si>
  <si>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</si>
  <si>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</si>
  <si>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</si>
  <si>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</si>
  <si>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</si>
  <si>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</si>
  <si>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</si>
  <si>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</si>
  <si>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</si>
  <si>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</si>
  <si>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</si>
  <si>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</si>
  <si>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</si>
  <si>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</si>
  <si>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</si>
  <si>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</si>
  <si>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</si>
  <si>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</si>
  <si>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</si>
  <si>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</si>
  <si>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</si>
  <si>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</si>
  <si>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</si>
  <si>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</si>
  <si>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</si>
  <si>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</si>
  <si>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</si>
  <si>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</si>
  <si>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</si>
  <si>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</si>
  <si>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</si>
  <si>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</si>
  <si>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</si>
  <si>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</si>
  <si>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</si>
  <si>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</si>
  <si>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</si>
  <si>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</si>
  <si>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</si>
  <si>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</si>
  <si>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</si>
  <si>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</si>
  <si>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</si>
  <si>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</si>
  <si>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</si>
  <si>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</si>
  <si>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</si>
  <si>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</si>
  <si>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</si>
  <si>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</si>
  <si>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</si>
  <si>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</si>
  <si>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</si>
  <si>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</si>
  <si>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</si>
  <si>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</si>
  <si>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</si>
  <si>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</si>
  <si>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</si>
  <si>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</si>
  <si>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</si>
  <si>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</si>
  <si>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</si>
  <si>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</si>
  <si>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</si>
  <si>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</si>
  <si>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</si>
  <si>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</si>
  <si>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</si>
  <si>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</si>
  <si>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</si>
  <si>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</si>
  <si>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</si>
  <si>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</si>
  <si>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</si>
  <si>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</si>
  <si>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</si>
  <si>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</si>
  <si>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</si>
  <si>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</si>
  <si>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</si>
  <si>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</si>
  <si>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</si>
  <si>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</si>
  <si>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</si>
  <si>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</si>
  <si>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</si>
  <si>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</si>
  <si>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</si>
  <si>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</si>
  <si>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</si>
  <si>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</si>
  <si>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</si>
  <si>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</si>
  <si>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</si>
  <si>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</si>
  <si>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</si>
  <si>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</si>
  <si>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</si>
  <si>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</si>
  <si>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</si>
  <si>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</si>
  <si>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</si>
  <si>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</si>
  <si>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</si>
  <si>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</si>
  <si>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</si>
  <si>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</si>
  <si>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</si>
  <si>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</si>
  <si>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</si>
  <si>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</si>
  <si>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</si>
  <si>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</si>
  <si>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</si>
  <si>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</si>
  <si>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</si>
  <si>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</si>
  <si>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</si>
  <si>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</si>
  <si>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</si>
  <si>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</si>
  <si>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</si>
  <si>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</si>
  <si>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</si>
  <si>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</si>
  <si>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</si>
  <si>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</si>
  <si>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</si>
  <si>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</si>
  <si>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</si>
  <si>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</si>
  <si>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</si>
  <si>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</si>
  <si>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</si>
  <si>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</si>
  <si>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</si>
  <si>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</si>
  <si>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</si>
  <si>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</si>
  <si>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</si>
  <si>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</si>
  <si>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</si>
  <si>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</si>
  <si>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</si>
  <si>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</si>
  <si>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</si>
  <si>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</si>
  <si>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</si>
  <si>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</si>
  <si>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</si>
  <si>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</si>
  <si>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</si>
  <si>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</si>
  <si>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</si>
  <si>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</si>
  <si>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</si>
  <si>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</si>
  <si>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</si>
  <si>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</si>
  <si>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</si>
  <si>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</si>
  <si>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</si>
  <si>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</si>
  <si>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</si>
  <si>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</si>
  <si>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</si>
  <si>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</si>
  <si>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</si>
  <si>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</si>
  <si>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</si>
  <si>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</si>
  <si>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</si>
  <si>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</si>
  <si>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</si>
  <si>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</si>
  <si>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</si>
  <si>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</si>
  <si>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</si>
  <si>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</si>
  <si>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</si>
  <si>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</si>
  <si>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</si>
  <si>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</si>
  <si>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</si>
  <si>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</si>
  <si>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</si>
  <si>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</si>
  <si>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</si>
  <si>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</si>
  <si>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</si>
  <si>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</si>
  <si>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</si>
  <si>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</si>
  <si>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</si>
  <si>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</si>
  <si>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</si>
  <si>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</si>
  <si>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</si>
  <si>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</si>
  <si>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</si>
  <si>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</si>
  <si>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</si>
  <si>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</si>
  <si>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</si>
  <si>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</si>
  <si>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</si>
  <si>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</si>
  <si>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</si>
  <si>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</si>
  <si>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</si>
  <si>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</si>
  <si>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</si>
  <si>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</si>
  <si>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</si>
  <si>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</si>
  <si>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</si>
  <si>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</si>
  <si>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</si>
  <si>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</si>
  <si>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</si>
  <si>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</si>
  <si>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</si>
  <si>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</si>
  <si>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</si>
  <si>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</si>
  <si>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</si>
  <si>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</si>
  <si>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</si>
  <si>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</si>
  <si>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</si>
  <si>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</si>
  <si>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</si>
  <si>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</si>
  <si>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</si>
  <si>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</si>
  <si>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</si>
  <si>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</si>
  <si>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</si>
  <si>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</si>
  <si>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</si>
  <si>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</si>
  <si>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</si>
  <si>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</si>
  <si>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</si>
  <si>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</si>
  <si>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</si>
  <si>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</si>
  <si>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</si>
  <si>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</si>
  <si>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</si>
  <si>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</si>
  <si>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</si>
  <si>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</si>
  <si>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</si>
  <si>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</si>
  <si>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</si>
  <si>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</si>
  <si>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</si>
  <si>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</si>
  <si>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</si>
  <si>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</si>
  <si>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</si>
  <si>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</si>
  <si>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</si>
  <si>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</si>
  <si>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</si>
  <si>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</si>
  <si>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</si>
  <si>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</si>
  <si>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</si>
  <si>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</si>
  <si>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</si>
  <si>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</si>
  <si>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</si>
  <si>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</si>
  <si>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</si>
  <si>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</si>
  <si>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</si>
  <si>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</si>
  <si>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</si>
  <si>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</si>
  <si>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</si>
  <si>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</si>
  <si>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</si>
  <si>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</si>
  <si>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</si>
  <si>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</si>
  <si>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</si>
  <si>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</si>
  <si>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</si>
  <si>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</si>
  <si>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</si>
  <si>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</si>
  <si>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</si>
  <si>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</si>
  <si>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</si>
  <si>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</si>
  <si>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</si>
  <si>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</si>
  <si>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</si>
  <si>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</si>
  <si>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</si>
  <si>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</si>
  <si>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</si>
  <si>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</si>
  <si>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</si>
  <si>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</si>
  <si>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</si>
  <si>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</si>
  <si>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</si>
  <si>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</si>
  <si>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</si>
  <si>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</si>
  <si>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</si>
  <si>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</si>
  <si>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</si>
  <si>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</si>
  <si>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</si>
  <si>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</si>
  <si>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</si>
  <si>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</si>
  <si>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</si>
  <si>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</si>
  <si>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</si>
  <si>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</si>
  <si>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</si>
  <si>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</si>
  <si>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</si>
  <si>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</si>
  <si>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</si>
  <si>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</si>
  <si>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</si>
  <si>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</si>
  <si>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</si>
  <si>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</si>
  <si>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</si>
  <si>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</si>
  <si>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</si>
  <si>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</si>
  <si>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</si>
  <si>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</si>
  <si>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</si>
  <si>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</si>
  <si>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</si>
  <si>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</si>
  <si>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</si>
  <si>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</si>
  <si>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</si>
  <si>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</si>
  <si>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</si>
  <si>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</si>
  <si>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</si>
  <si>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</si>
  <si>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</si>
  <si>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</si>
  <si>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</si>
  <si>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</si>
  <si>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</si>
  <si>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</si>
  <si>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</si>
  <si>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</si>
  <si>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</si>
  <si>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</si>
  <si>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</si>
  <si>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</si>
  <si>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</si>
  <si>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</si>
  <si>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</si>
  <si>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</si>
  <si>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</si>
  <si>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</si>
  <si>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</si>
  <si>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</si>
  <si>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</si>
  <si>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</si>
  <si>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</si>
  <si>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</si>
  <si>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</si>
  <si>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</si>
  <si>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</si>
  <si>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</si>
  <si>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</si>
  <si>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</si>
  <si>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</si>
  <si>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</si>
  <si>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</si>
  <si>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</si>
  <si>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</si>
  <si>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</si>
  <si>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</si>
  <si>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</si>
  <si>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</si>
  <si>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</si>
  <si>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</si>
  <si>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</si>
  <si>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</si>
  <si>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</si>
  <si>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</si>
  <si>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</si>
  <si>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</si>
  <si>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</si>
  <si>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</si>
  <si>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</si>
  <si>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</si>
  <si>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</si>
  <si>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</si>
  <si>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</si>
  <si>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</si>
  <si>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</si>
  <si>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</si>
  <si>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</si>
  <si>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</si>
  <si>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</si>
  <si>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</si>
  <si>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</si>
  <si>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</si>
  <si>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</si>
  <si>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</si>
  <si>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</si>
  <si>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</si>
  <si>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</si>
  <si>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</si>
  <si>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</si>
  <si>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</si>
  <si>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</si>
  <si>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</si>
  <si>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</si>
  <si>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</si>
  <si>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</si>
  <si>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</si>
  <si>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</si>
  <si>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</si>
  <si>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</si>
  <si>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</si>
  <si>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</si>
  <si>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</si>
  <si>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</si>
  <si>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</si>
  <si>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</si>
  <si>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</si>
  <si>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</si>
  <si>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</si>
  <si>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</si>
  <si>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</si>
  <si>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</si>
  <si>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</si>
  <si>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</si>
  <si>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</si>
  <si>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</si>
  <si>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</si>
  <si>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</si>
  <si>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</si>
  <si>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</si>
  <si>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</si>
  <si>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</si>
  <si>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</si>
  <si>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</si>
  <si>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</si>
  <si>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</si>
  <si>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</si>
  <si>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</si>
  <si>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</si>
  <si>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</si>
  <si>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</si>
  <si>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</si>
  <si>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</si>
  <si>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</si>
  <si>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</si>
  <si>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</si>
  <si>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</si>
  <si>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</si>
  <si>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</si>
  <si>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</si>
  <si>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</si>
  <si>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</si>
  <si>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</si>
  <si>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</si>
  <si>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</si>
  <si>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</si>
  <si>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</si>
  <si>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</si>
  <si>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</si>
  <si>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</si>
  <si>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</si>
  <si>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</si>
  <si>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</si>
  <si>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</si>
  <si>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</si>
  <si>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</si>
  <si>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</si>
  <si>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</si>
  <si>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</si>
  <si>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</si>
  <si>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</si>
  <si>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</si>
  <si>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</si>
  <si>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</si>
  <si>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</si>
  <si>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</si>
  <si>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</si>
  <si>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</si>
  <si>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</si>
  <si>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</si>
  <si>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</si>
  <si>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</si>
  <si>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</si>
  <si>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</si>
  <si>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</si>
  <si>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</si>
  <si>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</si>
  <si>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</si>
  <si>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</si>
  <si>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</si>
  <si>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</si>
  <si>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</si>
  <si>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</si>
  <si>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</si>
  <si>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</si>
  <si>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</si>
  <si>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</si>
  <si>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</si>
  <si>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</si>
  <si>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</si>
  <si>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</si>
  <si>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</si>
  <si>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</si>
  <si>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</si>
  <si>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</si>
  <si>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</si>
  <si>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</si>
  <si>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</si>
  <si>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</si>
  <si>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</si>
  <si>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</si>
  <si>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</si>
  <si>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</si>
  <si>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</si>
  <si>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</si>
  <si>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</si>
  <si>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</si>
  <si>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</si>
  <si>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</si>
  <si>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</si>
  <si>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</si>
  <si>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</si>
  <si>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</si>
  <si>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</si>
  <si>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</si>
  <si>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</si>
  <si>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</si>
  <si>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</si>
  <si>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</si>
  <si>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</si>
  <si>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</si>
  <si>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</si>
  <si>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</si>
  <si>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</si>
  <si>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</si>
  <si>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</si>
  <si>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</si>
  <si>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</si>
  <si>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</si>
  <si>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</si>
  <si>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</si>
  <si>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</si>
  <si>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</si>
  <si>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</si>
  <si>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</si>
  <si>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</si>
  <si>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</si>
  <si>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</si>
  <si>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</si>
  <si>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</si>
  <si>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</si>
  <si>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</si>
  <si>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</si>
  <si>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</si>
  <si>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</si>
  <si>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</si>
  <si>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</si>
  <si>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</si>
  <si>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</si>
  <si>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</si>
  <si>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</si>
  <si>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</si>
  <si>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</si>
  <si>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</si>
  <si>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</si>
  <si>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</si>
  <si>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</si>
  <si>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</si>
  <si>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</si>
  <si>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</si>
  <si>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</si>
  <si>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</si>
  <si>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</si>
  <si>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</si>
  <si>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</si>
  <si>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</si>
  <si>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</si>
  <si>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</si>
  <si>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</si>
  <si>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</si>
  <si>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</si>
  <si>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</si>
  <si>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</si>
  <si>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</si>
  <si>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</si>
  <si>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</si>
  <si>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</si>
  <si>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</si>
  <si>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</si>
  <si>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</si>
  <si>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</si>
  <si>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</si>
  <si>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</si>
  <si>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</si>
  <si>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</si>
  <si>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</si>
  <si>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</si>
  <si>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</si>
  <si>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</si>
  <si>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</si>
  <si>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</si>
  <si>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</si>
  <si>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</si>
  <si>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</si>
  <si>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</si>
  <si>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</si>
  <si>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</si>
  <si>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</si>
  <si>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</si>
  <si>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</si>
  <si>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</si>
  <si>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</si>
  <si>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</si>
  <si>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</si>
  <si>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</si>
  <si>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</si>
  <si>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</si>
  <si>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</si>
  <si>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</si>
  <si>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</si>
  <si>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</si>
  <si>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</si>
  <si>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</si>
  <si>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</si>
  <si>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</si>
  <si>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</si>
  <si>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</si>
  <si>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</si>
  <si>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</si>
  <si>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</si>
  <si>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</si>
  <si>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</si>
  <si>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</si>
  <si>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</si>
  <si>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</si>
  <si>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</si>
  <si>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</si>
  <si>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</si>
  <si>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</si>
  <si>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</si>
  <si>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</si>
  <si>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</si>
  <si>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</si>
  <si>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</si>
  <si>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</si>
  <si>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</si>
  <si>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</si>
  <si>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</si>
  <si>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</si>
  <si>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</si>
  <si>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</si>
  <si>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</si>
  <si>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</si>
  <si>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</si>
  <si>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</si>
  <si>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</si>
  <si>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</si>
  <si>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</si>
  <si>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</si>
  <si>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</si>
  <si>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</si>
  <si>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</si>
  <si>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</si>
  <si>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</si>
  <si>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</si>
  <si>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</si>
  <si>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</si>
  <si>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</si>
  <si>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</si>
  <si>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</si>
  <si>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</si>
  <si>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</si>
  <si>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</si>
  <si>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</si>
  <si>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</si>
  <si>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</si>
  <si>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</si>
  <si>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</si>
  <si>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</si>
  <si>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</si>
  <si>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</si>
  <si>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</si>
  <si>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</si>
  <si>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</si>
  <si>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</si>
  <si>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</si>
  <si>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</si>
  <si>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</si>
  <si>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</si>
  <si>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</si>
  <si>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</si>
  <si>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</si>
  <si>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</si>
  <si>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</si>
  <si>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</si>
  <si>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</si>
  <si>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</si>
  <si>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</si>
  <si>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</si>
  <si>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</si>
  <si>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</si>
  <si>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</si>
  <si>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</si>
  <si>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</si>
  <si>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</si>
  <si>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</si>
  <si>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</si>
  <si>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</si>
  <si>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</si>
  <si>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</si>
  <si>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</si>
  <si>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</si>
  <si>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</si>
  <si>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</si>
  <si>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</si>
  <si>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</si>
  <si>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</si>
  <si>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</si>
  <si>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</si>
  <si>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</si>
  <si>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</si>
  <si>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</si>
  <si>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</si>
  <si>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</si>
  <si>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</si>
  <si>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</si>
  <si>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</si>
  <si>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</si>
  <si>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</si>
  <si>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</si>
  <si>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</si>
  <si>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</si>
  <si>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</si>
  <si>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</si>
  <si>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</si>
  <si>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</si>
  <si>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</si>
  <si>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</si>
  <si>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</si>
  <si>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</si>
  <si>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</si>
  <si>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</si>
  <si>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</si>
  <si>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</si>
  <si>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</si>
  <si>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</si>
  <si>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</si>
  <si>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</si>
  <si>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</si>
  <si>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</si>
  <si>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</si>
  <si>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</si>
  <si>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</si>
  <si>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</si>
  <si>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</si>
  <si>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</si>
  <si>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</si>
  <si>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</si>
  <si>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</si>
  <si>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</si>
  <si>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</si>
  <si>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</si>
  <si>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</si>
  <si>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</si>
  <si>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</si>
  <si>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</si>
  <si>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</si>
  <si>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</si>
  <si>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</si>
  <si>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</si>
  <si>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</si>
  <si>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</si>
  <si>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</si>
  <si>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</si>
  <si>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</si>
  <si>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</si>
  <si>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</si>
  <si>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</si>
  <si>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</si>
  <si>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</si>
  <si>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</si>
  <si>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</si>
  <si>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</si>
  <si>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</si>
  <si>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</si>
  <si>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</si>
  <si>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</si>
  <si>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</si>
  <si>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</si>
  <si>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</si>
  <si>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</si>
  <si>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</si>
  <si>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</si>
  <si>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</si>
  <si>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</si>
  <si>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</si>
  <si>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</si>
  <si>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</si>
  <si>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</si>
  <si>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</si>
  <si>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</si>
  <si>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</si>
  <si>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</si>
  <si>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</si>
  <si>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</si>
  <si>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</si>
  <si>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</si>
  <si>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</si>
  <si>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</si>
  <si>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</si>
  <si>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</si>
  <si>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</si>
  <si>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</si>
  <si>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</si>
  <si>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</si>
  <si>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</si>
  <si>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</si>
  <si>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</si>
  <si>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</si>
  <si>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</si>
  <si>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</si>
  <si>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</si>
  <si>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</si>
  <si>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</si>
  <si>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</si>
  <si>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</si>
  <si>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</si>
  <si>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</si>
  <si>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</si>
  <si>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</si>
  <si>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</si>
  <si>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</si>
  <si>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</si>
  <si>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</si>
  <si>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</si>
  <si>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</si>
  <si>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</si>
  <si>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</si>
  <si>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</si>
  <si>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</si>
  <si>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</si>
  <si>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</si>
  <si>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</si>
  <si>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</si>
  <si>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</si>
  <si>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</si>
  <si>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</si>
  <si>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</si>
  <si>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</si>
  <si>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</si>
  <si>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</si>
  <si>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</si>
  <si>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</si>
  <si>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</si>
  <si>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</si>
  <si>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</si>
  <si>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</si>
  <si>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</si>
  <si>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</si>
  <si>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</si>
  <si>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</si>
  <si>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</si>
  <si>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</si>
  <si>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</si>
  <si>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</si>
  <si>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</si>
  <si>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</si>
  <si>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</si>
  <si>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</si>
  <si>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</si>
  <si>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</si>
  <si>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</si>
  <si>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</si>
  <si>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</si>
  <si>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</si>
  <si>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</si>
  <si>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</si>
  <si>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</si>
  <si>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</si>
  <si>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</si>
  <si>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</si>
  <si>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</si>
  <si>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</si>
  <si>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</si>
  <si>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</si>
  <si>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</si>
  <si>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</si>
  <si>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</si>
  <si>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</si>
  <si>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</si>
  <si>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</si>
  <si>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</si>
  <si>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</si>
  <si>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</si>
  <si>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</si>
  <si>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</si>
  <si>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</si>
  <si>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</si>
  <si>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</si>
  <si>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</si>
  <si>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</si>
  <si>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</si>
  <si>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</si>
  <si>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</si>
  <si>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</si>
  <si>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</si>
  <si>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</si>
  <si>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</si>
  <si>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</si>
  <si>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</si>
  <si>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</si>
  <si>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</si>
  <si>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</si>
  <si>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</si>
  <si>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</si>
  <si>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</si>
  <si>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</si>
  <si>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</si>
  <si>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</si>
  <si>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</si>
  <si>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</si>
  <si>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</si>
  <si>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</si>
  <si>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</si>
  <si>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</si>
  <si>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</si>
  <si>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</si>
  <si>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</si>
  <si>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</si>
  <si>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</si>
  <si>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</si>
  <si>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</si>
  <si>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</si>
  <si>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</si>
  <si>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</si>
  <si>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</si>
  <si>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</si>
  <si>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</si>
  <si>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</si>
  <si>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</si>
  <si>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</si>
  <si>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</si>
  <si>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</si>
  <si>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</si>
  <si>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</si>
  <si>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</si>
  <si>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</si>
  <si>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</si>
  <si>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</si>
  <si>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</si>
  <si>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</si>
  <si>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</si>
  <si>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</si>
  <si>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</si>
  <si>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</si>
  <si>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</si>
  <si>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</si>
  <si>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</si>
  <si>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</si>
  <si>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</si>
  <si>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</si>
  <si>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</si>
  <si>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</si>
  <si>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</si>
  <si>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</si>
  <si>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</si>
  <si>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</si>
  <si>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</si>
  <si>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</si>
  <si>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</si>
  <si>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</si>
  <si>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</si>
  <si>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</si>
  <si>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</si>
  <si>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</si>
  <si>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</si>
  <si>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</si>
  <si>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</si>
  <si>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</si>
  <si>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</si>
  <si>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</si>
  <si>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</si>
  <si>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</si>
  <si>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</si>
  <si>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</si>
  <si>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</si>
  <si>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</si>
  <si>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</si>
  <si>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</si>
  <si>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</si>
  <si>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</si>
  <si>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</si>
  <si>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</si>
  <si>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</si>
  <si>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</si>
  <si>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</si>
  <si>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</si>
  <si>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</si>
  <si>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</si>
  <si>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</si>
  <si>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</si>
  <si>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</si>
  <si>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</si>
  <si>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</si>
  <si>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</si>
  <si>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</si>
  <si>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</si>
  <si>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</si>
  <si>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</si>
  <si>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</si>
  <si>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</si>
  <si>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</si>
  <si>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</si>
  <si>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</si>
  <si>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</si>
  <si>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</si>
  <si>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</si>
  <si>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</si>
  <si>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</si>
  <si>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</si>
  <si>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</si>
  <si>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</si>
  <si>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</si>
  <si>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</si>
  <si>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</si>
  <si>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</si>
  <si>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</si>
  <si>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</si>
  <si>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</si>
  <si>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</si>
  <si>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</si>
  <si>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</si>
  <si>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</si>
  <si>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</si>
  <si>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</si>
  <si>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</si>
  <si>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</si>
  <si>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</si>
  <si>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</si>
  <si>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</si>
  <si>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</si>
  <si>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</si>
  <si>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</si>
  <si>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</si>
  <si>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</si>
  <si>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</si>
  <si>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</si>
  <si>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</si>
  <si>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</si>
  <si>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</si>
  <si>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</si>
  <si>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</si>
  <si>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</si>
  <si>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</si>
  <si>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</si>
  <si>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</si>
  <si>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</si>
  <si>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</si>
  <si>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</si>
  <si>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</si>
  <si>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</si>
  <si>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</si>
  <si>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</si>
  <si>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</si>
  <si>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</si>
  <si>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</si>
  <si>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</si>
  <si>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</si>
  <si>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</si>
  <si>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</si>
  <si>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</si>
  <si>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</si>
  <si>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</si>
  <si>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</si>
  <si>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</si>
  <si>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</si>
  <si>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</si>
  <si>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</si>
  <si>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</si>
  <si>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</si>
  <si>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</si>
  <si>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</si>
  <si>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</si>
  <si>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</si>
  <si>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</si>
  <si>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</si>
  <si>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</si>
  <si>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</si>
  <si>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</si>
  <si>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</si>
  <si>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</si>
  <si>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</si>
  <si>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</si>
  <si>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</si>
  <si>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</si>
  <si>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</si>
  <si>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</si>
  <si>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</si>
  <si>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</si>
  <si>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</si>
  <si>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</si>
  <si>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</si>
  <si>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</si>
  <si>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</si>
  <si>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</si>
  <si>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</si>
  <si>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</si>
  <si>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</si>
  <si>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</si>
  <si>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</si>
  <si>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</si>
  <si>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</si>
  <si>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</si>
  <si>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</si>
  <si>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</si>
  <si>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</si>
  <si>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</si>
  <si>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</si>
  <si>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</si>
  <si>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</si>
  <si>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</si>
  <si>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</si>
  <si>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</si>
  <si>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</si>
  <si>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</si>
  <si>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</si>
  <si>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</si>
  <si>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</si>
  <si>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</si>
  <si>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</si>
  <si>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</si>
  <si>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</si>
  <si>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</si>
  <si>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</si>
  <si>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</si>
  <si>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</si>
  <si>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</si>
  <si>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</si>
  <si>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</si>
  <si>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</si>
  <si>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</si>
  <si>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</si>
  <si>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</si>
  <si>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</si>
  <si>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</si>
  <si>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</si>
  <si>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</si>
  <si>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</si>
  <si>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</si>
  <si>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</si>
  <si>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</si>
  <si>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</si>
  <si>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</si>
  <si>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</si>
  <si>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</si>
  <si>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</si>
  <si>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</si>
  <si>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</si>
  <si>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</si>
  <si>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</si>
  <si>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</si>
  <si>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</si>
  <si>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</si>
  <si>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</si>
  <si>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</si>
  <si>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</si>
  <si>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</si>
  <si>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</si>
  <si>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</si>
  <si>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</si>
  <si>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</si>
  <si>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</si>
  <si>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</si>
  <si>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</si>
  <si>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</si>
  <si>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</si>
  <si>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</si>
  <si>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</si>
  <si>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</si>
  <si>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</si>
  <si>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</si>
  <si>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</si>
  <si>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</si>
  <si>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</si>
  <si>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</si>
  <si>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</si>
  <si>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</si>
  <si>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</si>
  <si>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</si>
  <si>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</si>
  <si>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</si>
  <si>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</si>
  <si>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</si>
  <si>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</si>
  <si>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</si>
  <si>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</si>
  <si>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</si>
  <si>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</si>
  <si>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</si>
  <si>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</si>
  <si>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</si>
  <si>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</si>
  <si>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</si>
  <si>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</si>
  <si>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</si>
  <si>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</si>
  <si>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</si>
  <si>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</si>
  <si>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</si>
  <si>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</si>
  <si>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</si>
  <si>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</si>
  <si>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</si>
  <si>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</si>
  <si>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</si>
  <si>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</si>
  <si>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</si>
  <si>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</si>
  <si>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</si>
  <si>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</si>
  <si>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</si>
  <si>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</si>
  <si>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</si>
  <si>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</si>
  <si>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</si>
  <si>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</si>
  <si>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</si>
  <si>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</si>
  <si>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</si>
  <si>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</si>
  <si>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</si>
  <si>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</si>
  <si>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</si>
  <si>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</si>
  <si>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</si>
  <si>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</si>
  <si>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</si>
  <si>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</si>
  <si>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</si>
  <si>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</si>
  <si>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</si>
  <si>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</si>
  <si>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</si>
  <si>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</si>
  <si>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</si>
  <si>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</si>
  <si>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</si>
  <si>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</si>
  <si>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</si>
  <si>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</si>
  <si>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</si>
  <si>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</si>
  <si>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</si>
  <si>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</si>
  <si>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</si>
  <si>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</si>
  <si>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</si>
  <si>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</si>
  <si>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</si>
  <si>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</si>
  <si>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</si>
  <si>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</si>
  <si>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</si>
  <si>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</si>
  <si>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</si>
  <si>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</si>
  <si>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</si>
  <si>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</si>
  <si>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</si>
  <si>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</si>
  <si>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</si>
  <si>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</si>
  <si>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</si>
  <si>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</si>
  <si>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</si>
  <si>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</si>
  <si>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</si>
  <si>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</si>
  <si>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</si>
  <si>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</si>
  <si>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</si>
  <si>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</si>
  <si>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</si>
  <si>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</si>
  <si>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</si>
  <si>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</si>
  <si>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</si>
  <si>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</si>
  <si>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</si>
  <si>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</si>
  <si>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</si>
  <si>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</si>
  <si>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</si>
  <si>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</si>
  <si>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</si>
  <si>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</si>
  <si>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</si>
  <si>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</si>
  <si>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</si>
  <si>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</si>
  <si>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</si>
  <si>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</si>
  <si>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</si>
  <si>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</si>
  <si>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</si>
  <si>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</si>
  <si>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</si>
  <si>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</si>
  <si>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</si>
  <si>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</si>
  <si>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</si>
  <si>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</si>
  <si>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</si>
  <si>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</si>
  <si>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</si>
  <si>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</si>
  <si>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</si>
  <si>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</si>
  <si>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</si>
  <si>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</si>
  <si>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</si>
  <si>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</si>
  <si>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</si>
  <si>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</si>
  <si>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</si>
  <si>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</si>
  <si>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</si>
  <si>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</si>
  <si>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</si>
  <si>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</si>
  <si>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</si>
  <si>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</si>
  <si>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</si>
  <si>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</si>
  <si>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</si>
  <si>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</si>
  <si>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</si>
  <si>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</si>
  <si>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</si>
  <si>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</si>
  <si>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</si>
  <si>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</si>
  <si>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</si>
  <si>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</si>
  <si>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</si>
  <si>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</si>
  <si>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</si>
  <si>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</si>
  <si>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</si>
  <si>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</si>
  <si>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</si>
  <si>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</si>
  <si>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</si>
  <si>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</si>
  <si>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</si>
  <si>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</si>
  <si>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</si>
  <si>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</si>
  <si>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</si>
  <si>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</si>
  <si>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</si>
  <si>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</si>
  <si>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</si>
  <si>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</si>
  <si>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</si>
  <si>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</si>
  <si>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</si>
  <si>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</si>
  <si>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</si>
  <si>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</si>
  <si>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</si>
  <si>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</si>
  <si>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</si>
  <si>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</si>
  <si>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</si>
  <si>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</si>
  <si>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</si>
  <si>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</si>
  <si>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</si>
  <si>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</si>
  <si>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</si>
  <si>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</si>
  <si>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</si>
  <si>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</si>
  <si>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</si>
  <si>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</si>
  <si>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</si>
  <si>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</si>
  <si>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</si>
  <si>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</si>
  <si>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</si>
  <si>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</si>
  <si>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</si>
  <si>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</si>
  <si>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</si>
  <si>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</si>
  <si>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</si>
  <si>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</si>
  <si>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</si>
  <si>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</si>
  <si>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</si>
  <si>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</si>
  <si>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</si>
  <si>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</si>
  <si>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</si>
  <si>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</si>
  <si>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</si>
  <si>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</si>
  <si>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</si>
  <si>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</si>
  <si>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</si>
  <si>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</si>
  <si>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</si>
  <si>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</si>
  <si>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</si>
  <si>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</si>
  <si>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</si>
  <si>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</si>
  <si>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</si>
  <si>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</si>
  <si>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</si>
  <si>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</si>
  <si>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</si>
  <si>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</si>
  <si>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</si>
  <si>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</si>
  <si>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</si>
  <si>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</si>
  <si>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</si>
  <si>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</si>
  <si>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</si>
  <si>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</si>
  <si>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</si>
  <si>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</si>
  <si>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</si>
  <si>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</si>
  <si>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</si>
  <si>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</si>
  <si>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</si>
  <si>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</si>
  <si>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</si>
  <si>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</si>
  <si>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</si>
  <si>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</si>
  <si>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</si>
  <si>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</si>
  <si>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</si>
  <si>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</si>
  <si>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</si>
  <si>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</si>
  <si>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</si>
  <si>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</si>
  <si>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</si>
  <si>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</si>
  <si>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</si>
  <si>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</si>
  <si>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</si>
  <si>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</si>
  <si>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</si>
  <si>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</si>
  <si>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</si>
  <si>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</si>
  <si>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</si>
  <si>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</si>
  <si>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</si>
  <si>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</si>
  <si>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</si>
  <si>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</si>
  <si>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</si>
  <si>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</si>
  <si>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</si>
  <si>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</si>
  <si>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</si>
  <si>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</si>
  <si>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</si>
  <si>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</si>
  <si>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</si>
  <si>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</si>
  <si>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</si>
  <si>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</si>
  <si>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</si>
  <si>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</si>
  <si>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</si>
  <si>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</si>
  <si>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</si>
  <si>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</si>
  <si>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</si>
  <si>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</si>
  <si>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</si>
  <si>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</si>
  <si>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</si>
  <si>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</si>
  <si>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</si>
  <si>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</si>
  <si>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</si>
  <si>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</si>
  <si>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</si>
  <si>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</si>
  <si>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</si>
  <si>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</si>
  <si>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</si>
  <si>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</si>
  <si>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</si>
  <si>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</si>
  <si>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</si>
  <si>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</si>
  <si>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</si>
  <si>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</si>
  <si>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</si>
  <si>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</si>
  <si>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</si>
  <si>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</si>
  <si>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</si>
  <si>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</si>
  <si>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</si>
  <si>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</si>
  <si>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</si>
  <si>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</si>
  <si>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</si>
  <si>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</si>
  <si>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</si>
  <si>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</si>
  <si>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</si>
  <si>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</si>
  <si>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</si>
  <si>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</si>
  <si>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</si>
  <si>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</si>
  <si>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</si>
  <si>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</si>
  <si>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</si>
  <si>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</si>
  <si>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</si>
  <si>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</si>
  <si>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</si>
  <si>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</si>
  <si>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</si>
  <si>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</si>
  <si>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</si>
  <si>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</si>
  <si>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</si>
  <si>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</si>
  <si>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</si>
  <si>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</si>
  <si>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</si>
  <si>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</si>
  <si>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</si>
  <si>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</si>
  <si>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</si>
  <si>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</si>
  <si>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</si>
  <si>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</si>
  <si>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</si>
  <si>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</si>
  <si>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</si>
  <si>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</si>
  <si>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</si>
  <si>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</si>
  <si>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</si>
  <si>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</si>
  <si>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</si>
  <si>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</si>
  <si>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</si>
  <si>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</si>
  <si>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</si>
  <si>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</si>
  <si>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</si>
  <si>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</si>
  <si>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</si>
  <si>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</si>
  <si>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</si>
  <si>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</si>
  <si>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</si>
  <si>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</si>
  <si>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</si>
  <si>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</si>
  <si>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</si>
  <si>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</si>
  <si>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</si>
  <si>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</si>
  <si>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</si>
  <si>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</si>
  <si>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</si>
  <si>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</si>
  <si>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</si>
  <si>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</si>
  <si>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</si>
  <si>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</si>
  <si>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</si>
  <si>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</si>
  <si>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</si>
  <si>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</si>
  <si>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</si>
  <si>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</si>
  <si>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</si>
  <si>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</si>
  <si>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</si>
  <si>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</si>
  <si>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</si>
  <si>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</si>
  <si>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</si>
  <si>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</si>
  <si>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</si>
  <si>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</si>
  <si>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</si>
  <si>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</si>
  <si>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</si>
  <si>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</si>
  <si>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</si>
  <si>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</si>
  <si>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</si>
  <si>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</si>
  <si>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</si>
  <si>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</si>
  <si>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</si>
  <si>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</si>
  <si>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</si>
  <si>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</si>
  <si>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</si>
  <si>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</si>
  <si>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</si>
  <si>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</si>
  <si>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</si>
  <si>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</si>
  <si>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</si>
  <si>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</si>
  <si>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</si>
  <si>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</si>
  <si>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</si>
  <si>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</si>
  <si>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</si>
  <si>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</si>
  <si>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</si>
  <si>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</si>
  <si>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</si>
  <si>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</si>
  <si>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</si>
  <si>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</si>
  <si>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</si>
  <si>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</si>
  <si>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</si>
  <si>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</si>
  <si>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</si>
  <si>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</si>
  <si>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</si>
  <si>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</si>
  <si>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</si>
  <si>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</si>
  <si>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</si>
  <si>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</si>
  <si>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</si>
  <si>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</si>
  <si>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</si>
  <si>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</si>
  <si>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</si>
  <si>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</si>
  <si>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</si>
  <si>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</si>
  <si>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</si>
  <si>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</si>
  <si>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</si>
  <si>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</si>
  <si>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</si>
  <si>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</si>
  <si>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</si>
  <si>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</si>
  <si>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</si>
  <si>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</si>
  <si>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</si>
  <si>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</si>
  <si>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</si>
  <si>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</si>
  <si>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</si>
  <si>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</si>
  <si>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</si>
  <si>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</si>
  <si>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</si>
  <si>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</si>
  <si>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</si>
  <si>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</si>
  <si>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</si>
  <si>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</si>
  <si>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</si>
  <si>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</si>
  <si>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</si>
  <si>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</si>
  <si>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</si>
  <si>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</si>
  <si>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</si>
  <si>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</si>
  <si>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</si>
  <si>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</si>
  <si>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</si>
  <si>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</si>
  <si>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</si>
  <si>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</si>
  <si>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</si>
  <si>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</si>
  <si>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</si>
  <si>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</si>
  <si>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</si>
  <si>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</si>
  <si>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</si>
  <si>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</si>
  <si>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</si>
  <si>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</si>
  <si>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</si>
  <si>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</si>
  <si>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</si>
  <si>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</si>
  <si>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</si>
  <si>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</si>
  <si>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</si>
  <si>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</si>
  <si>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</si>
  <si>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</si>
  <si>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</si>
  <si>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</si>
  <si>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</si>
  <si>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</si>
  <si>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</si>
  <si>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</si>
  <si>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</si>
  <si>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</si>
  <si>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</si>
  <si>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</si>
  <si>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</si>
  <si>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</si>
  <si>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</si>
  <si>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</si>
  <si>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</si>
  <si>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</si>
  <si>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</si>
  <si>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</si>
  <si>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</si>
  <si>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</si>
  <si>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</si>
  <si>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</si>
  <si>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</si>
  <si>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</si>
  <si>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</si>
  <si>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</si>
  <si>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</si>
  <si>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</si>
  <si>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</si>
  <si>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</si>
  <si>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</si>
  <si>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</si>
  <si>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</si>
  <si>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</si>
  <si>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</si>
  <si>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</si>
  <si>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</si>
  <si>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</si>
  <si>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</si>
  <si>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</si>
  <si>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</si>
  <si>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</si>
  <si>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</si>
  <si>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</si>
  <si>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</si>
  <si>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</si>
  <si>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</si>
  <si>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</si>
  <si>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</si>
  <si>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</si>
  <si>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</si>
  <si>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</si>
  <si>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</si>
  <si>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</si>
  <si>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</si>
  <si>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</si>
  <si>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</si>
  <si>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</si>
  <si>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</si>
  <si>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</si>
  <si>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</si>
  <si>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</si>
  <si>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</si>
  <si>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</si>
  <si>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</si>
  <si>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</si>
  <si>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</si>
  <si>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</si>
  <si>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</si>
  <si>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</si>
  <si>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</si>
  <si>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</si>
  <si>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</si>
  <si>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</si>
  <si>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</si>
  <si>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</si>
  <si>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</si>
  <si>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</si>
  <si>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</si>
  <si>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</si>
  <si>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</si>
  <si>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</si>
  <si>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</si>
  <si>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</si>
  <si>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</si>
  <si>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</si>
  <si>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</si>
  <si>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</si>
  <si>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</si>
  <si>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</si>
  <si>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</si>
  <si>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</si>
  <si>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</si>
  <si>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</si>
  <si>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</si>
  <si>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</si>
  <si>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</si>
  <si>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</si>
  <si>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</si>
  <si>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</si>
  <si>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</si>
  <si>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</si>
  <si>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</si>
  <si>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</si>
  <si>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</si>
  <si>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</si>
  <si>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</si>
  <si>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</si>
  <si>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</si>
  <si>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</si>
  <si>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</si>
  <si>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</si>
  <si>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</si>
  <si>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</si>
  <si>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</si>
  <si>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</si>
  <si>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</si>
  <si>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</si>
  <si>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</si>
  <si>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</si>
  <si>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</si>
  <si>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</si>
  <si>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</si>
  <si>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</si>
  <si>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</si>
  <si>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</si>
  <si>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</si>
  <si>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</si>
  <si>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</si>
  <si>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</si>
  <si>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</si>
  <si>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</si>
  <si>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</si>
  <si>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</si>
  <si>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</si>
  <si>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</si>
  <si>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</si>
  <si>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</si>
  <si>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</si>
  <si>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</si>
  <si>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</si>
  <si>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</si>
  <si>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</si>
  <si>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</si>
  <si>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</si>
  <si>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</si>
  <si>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</si>
  <si>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</si>
  <si>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</si>
  <si>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</si>
  <si>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</si>
  <si>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</si>
  <si>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</si>
  <si>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</si>
  <si>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</si>
  <si>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</si>
  <si>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</si>
  <si>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</si>
  <si>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</si>
  <si>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</si>
  <si>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</si>
  <si>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</si>
  <si>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</si>
  <si>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</si>
  <si>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</si>
  <si>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</si>
  <si>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</si>
  <si>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</si>
  <si>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</si>
  <si>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</si>
  <si>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</si>
  <si>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</si>
  <si>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</si>
  <si>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</si>
  <si>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</si>
  <si>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</si>
  <si>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</si>
  <si>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</si>
  <si>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</si>
  <si>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</si>
  <si>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</si>
  <si>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</si>
  <si>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</si>
  <si>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</si>
  <si>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</si>
  <si>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</si>
  <si>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</si>
  <si>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</si>
  <si>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</si>
  <si>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</si>
  <si>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</si>
  <si>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</si>
  <si>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</si>
  <si>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</si>
  <si>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</si>
  <si>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</si>
  <si>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</si>
  <si>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</si>
  <si>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</si>
  <si>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</si>
  <si>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</si>
  <si>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</si>
  <si>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</si>
  <si>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</si>
  <si>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</si>
  <si>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</si>
  <si>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</si>
  <si>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</si>
  <si>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</si>
  <si>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</si>
  <si>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</si>
  <si>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</si>
  <si>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</si>
  <si>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</si>
  <si>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</si>
  <si>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</si>
  <si>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</si>
  <si>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</si>
  <si>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</si>
  <si>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</si>
  <si>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</si>
  <si>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</si>
  <si>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</si>
  <si>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</si>
  <si>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</si>
  <si>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</si>
  <si>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</si>
  <si>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</si>
  <si>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</si>
  <si>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</si>
  <si>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</si>
  <si>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</si>
  <si>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</si>
  <si>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</si>
  <si>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</si>
  <si>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</si>
  <si>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</si>
  <si>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</si>
  <si>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</si>
  <si>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</si>
  <si>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</si>
  <si>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</si>
  <si>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</si>
  <si>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</si>
  <si>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</si>
  <si>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</si>
  <si>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</si>
  <si>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</si>
  <si>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</si>
  <si>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</si>
  <si>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</si>
  <si>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</si>
  <si>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</si>
  <si>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</si>
  <si>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</si>
  <si>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</si>
  <si>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</si>
  <si>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</si>
  <si>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</si>
  <si>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</si>
  <si>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</si>
  <si>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</si>
  <si>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</si>
  <si>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</si>
  <si>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</si>
  <si>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</si>
  <si>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</si>
  <si>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</si>
  <si>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</si>
  <si>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</si>
  <si>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</si>
  <si>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</si>
  <si>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</si>
  <si>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</si>
  <si>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</si>
  <si>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</si>
  <si>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</si>
  <si>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</si>
  <si>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</si>
  <si>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</si>
  <si>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</si>
  <si>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</si>
  <si>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</si>
  <si>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</si>
  <si>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</si>
  <si>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</si>
  <si>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</si>
  <si>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</si>
  <si>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</si>
  <si>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</si>
  <si>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</si>
  <si>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</si>
  <si>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</si>
  <si>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</si>
  <si>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</si>
  <si>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</si>
  <si>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</si>
  <si>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</si>
  <si>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</si>
  <si>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</si>
  <si>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</si>
  <si>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</si>
  <si>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</si>
  <si>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</si>
  <si>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</si>
  <si>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</si>
  <si>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</si>
  <si>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</si>
  <si>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</si>
  <si>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</si>
  <si>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</si>
  <si>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</si>
  <si>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</si>
  <si>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</si>
  <si>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</si>
  <si>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</si>
  <si>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</si>
  <si>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</si>
  <si>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</si>
  <si>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</si>
  <si>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</si>
  <si>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</si>
  <si>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</si>
  <si>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</si>
  <si>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</si>
  <si>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</si>
  <si>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</si>
  <si>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</si>
  <si>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</si>
  <si>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</si>
  <si>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</si>
  <si>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</si>
  <si>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</si>
  <si>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</si>
  <si>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</si>
  <si>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</si>
  <si>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</si>
  <si>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</si>
  <si>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</si>
  <si>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</si>
  <si>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</si>
  <si>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</si>
  <si>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</si>
  <si>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</si>
  <si>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</si>
  <si>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</si>
  <si>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</si>
  <si>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</si>
  <si>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</si>
  <si>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</si>
  <si>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</si>
  <si>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</si>
  <si>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</si>
  <si>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</si>
  <si>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</si>
  <si>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</si>
  <si>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</si>
  <si>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</si>
  <si>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</si>
  <si>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</si>
  <si>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</si>
  <si>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</si>
  <si>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</si>
  <si>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</si>
  <si>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</si>
  <si>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</si>
  <si>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</si>
  <si>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</si>
  <si>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</si>
  <si>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</si>
  <si>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</si>
  <si>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</si>
  <si>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</si>
  <si>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</si>
  <si>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</si>
  <si>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</si>
  <si>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</si>
  <si>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</si>
  <si>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</si>
  <si>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</si>
  <si>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</si>
  <si>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</si>
  <si>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</si>
  <si>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</si>
  <si>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</si>
  <si>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</si>
  <si>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</si>
  <si>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</si>
  <si>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</si>
  <si>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</si>
  <si>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</si>
  <si>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</si>
  <si>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</si>
  <si>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</si>
  <si>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</si>
  <si>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</si>
  <si>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</si>
  <si>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</si>
  <si>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</si>
  <si>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</si>
  <si>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</si>
  <si>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</si>
  <si>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</si>
  <si>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</si>
  <si>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</si>
  <si>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</si>
  <si>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</si>
  <si>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</si>
  <si>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</si>
  <si>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</si>
  <si>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</si>
  <si>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</si>
  <si>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</si>
  <si>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</si>
  <si>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</si>
  <si>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</si>
  <si>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</si>
  <si>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</si>
  <si>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</si>
  <si>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</si>
  <si>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</si>
  <si>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</si>
  <si>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</si>
  <si>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</si>
  <si>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</si>
  <si>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</si>
  <si>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</si>
  <si>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</si>
  <si>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</si>
  <si>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</si>
  <si>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</si>
  <si>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</si>
  <si>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</si>
  <si>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</si>
  <si>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</si>
  <si>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</si>
  <si>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</si>
  <si>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</si>
  <si>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</si>
  <si>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</si>
  <si>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</si>
  <si>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</si>
  <si>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</si>
  <si>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</si>
  <si>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</si>
  <si>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</si>
  <si>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</si>
  <si>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</si>
  <si>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</si>
  <si>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</si>
  <si>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</si>
  <si>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</si>
  <si>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</si>
  <si>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</si>
  <si>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</si>
  <si>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</si>
  <si>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</si>
  <si>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</si>
  <si>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</si>
  <si>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</si>
  <si>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</si>
  <si>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</si>
  <si>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</si>
  <si>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</si>
  <si>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</si>
  <si>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</si>
  <si>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</si>
  <si>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</si>
  <si>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</si>
  <si>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</si>
  <si>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</si>
  <si>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</si>
  <si>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</si>
  <si>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</si>
  <si>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</si>
  <si>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</si>
  <si>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</si>
  <si>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</si>
  <si>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</si>
  <si>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</si>
  <si>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</si>
  <si>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</si>
  <si>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</si>
  <si>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</si>
  <si>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</si>
  <si>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</si>
  <si>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</si>
  <si>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</si>
  <si>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</si>
  <si>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</si>
  <si>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</si>
  <si>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</si>
  <si>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</si>
  <si>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</si>
  <si>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</si>
  <si>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</si>
  <si>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</si>
  <si>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</si>
  <si>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</si>
  <si>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</si>
  <si>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</si>
  <si>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</si>
  <si>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</si>
  <si>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</si>
  <si>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</si>
  <si>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</si>
  <si>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</si>
  <si>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</si>
  <si>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</si>
  <si>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</si>
  <si>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</si>
  <si>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</si>
  <si>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</si>
  <si>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</si>
  <si>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</si>
  <si>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</si>
  <si>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</si>
  <si>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</si>
  <si>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</si>
  <si>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</si>
  <si>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</si>
  <si>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</si>
  <si>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</si>
  <si>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</si>
  <si>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</si>
  <si>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</si>
  <si>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</si>
  <si>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</si>
  <si>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</si>
  <si>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</si>
  <si>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</si>
  <si>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</si>
  <si>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</si>
  <si>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</si>
  <si>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</si>
  <si>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</si>
  <si>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</si>
  <si>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</si>
  <si>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</si>
  <si>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</si>
  <si>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</si>
  <si>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</si>
  <si>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</si>
  <si>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</si>
  <si>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</si>
  <si>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</si>
  <si>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</si>
  <si>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</si>
  <si>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</si>
  <si>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</si>
  <si>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</si>
  <si>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</si>
  <si>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</si>
  <si>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</si>
  <si>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</si>
  <si>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</si>
  <si>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</si>
  <si>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</si>
  <si>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</si>
  <si>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</si>
  <si>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</si>
  <si>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</si>
  <si>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</si>
  <si>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</si>
  <si>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</si>
  <si>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</si>
  <si>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</si>
  <si>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</si>
  <si>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</si>
  <si>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</si>
  <si>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</si>
  <si>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</si>
  <si>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</si>
  <si>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</si>
  <si>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</si>
  <si>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</si>
  <si>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</si>
  <si>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</si>
  <si>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</si>
  <si>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</si>
  <si>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</si>
  <si>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</si>
  <si>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</si>
  <si>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</si>
  <si>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</si>
  <si>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</si>
  <si>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</si>
  <si>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</si>
  <si>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</si>
  <si>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</si>
  <si>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</si>
  <si>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</si>
  <si>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</si>
  <si>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</si>
  <si>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</si>
  <si>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</si>
  <si>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</si>
  <si>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</si>
  <si>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</si>
  <si>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</si>
  <si>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</si>
  <si>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</si>
  <si>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</si>
  <si>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</si>
  <si>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</si>
  <si>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</si>
  <si>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</si>
  <si>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</si>
  <si>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</si>
  <si>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</si>
  <si>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</si>
  <si>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</si>
  <si>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</si>
  <si>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</si>
  <si>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</si>
  <si>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</si>
  <si>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</si>
  <si>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</si>
  <si>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</si>
  <si>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</si>
  <si>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</si>
  <si>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</si>
  <si>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</si>
  <si>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</si>
  <si>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</si>
  <si>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</si>
  <si>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</si>
  <si>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</si>
  <si>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</si>
  <si>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</si>
  <si>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</si>
  <si>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</si>
  <si>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</si>
  <si>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</si>
  <si>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</si>
  <si>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</si>
  <si>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</si>
  <si>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</si>
  <si>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</si>
  <si>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</si>
  <si>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</si>
  <si>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</si>
  <si>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</si>
  <si>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</si>
  <si>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</si>
  <si>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</si>
  <si>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</si>
  <si>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</si>
  <si>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</si>
  <si>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</si>
  <si>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</si>
  <si>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</si>
  <si>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</si>
  <si>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</si>
  <si>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</si>
  <si>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</si>
  <si>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</si>
  <si>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</si>
  <si>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</si>
  <si>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</si>
  <si>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</si>
  <si>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</si>
  <si>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</si>
  <si>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</si>
  <si>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</si>
  <si>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</si>
  <si>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</si>
  <si>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</si>
  <si>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</si>
  <si>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</si>
  <si>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</si>
  <si>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</si>
  <si>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</si>
  <si>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</si>
  <si>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</si>
  <si>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</si>
  <si>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</si>
  <si>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</si>
  <si>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</si>
  <si>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</si>
  <si>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</si>
  <si>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</si>
  <si>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</si>
  <si>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</si>
  <si>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</si>
  <si>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</si>
  <si>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</si>
  <si>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</si>
  <si>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</si>
  <si>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</si>
  <si>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</si>
  <si>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</si>
  <si>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</si>
  <si>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</si>
  <si>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</si>
  <si>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</si>
  <si>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</si>
  <si>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</si>
  <si>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</si>
  <si>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</si>
  <si>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</si>
  <si>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</si>
  <si>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</si>
  <si>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</si>
  <si>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</si>
  <si>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</si>
  <si>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</si>
  <si>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</si>
  <si>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</si>
  <si>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</si>
  <si>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</si>
  <si>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</si>
  <si>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</si>
  <si>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</si>
  <si>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</si>
  <si>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</si>
  <si>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</si>
  <si>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</si>
  <si>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</si>
  <si>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</si>
  <si>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</si>
  <si>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</si>
  <si>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</si>
  <si>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</si>
  <si>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</si>
  <si>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</si>
  <si>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</si>
  <si>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</si>
  <si>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</si>
  <si>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</si>
  <si>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</si>
  <si>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</si>
  <si>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</si>
  <si>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</si>
  <si>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</si>
  <si>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</si>
  <si>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</si>
  <si>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</si>
  <si>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</si>
  <si>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</si>
  <si>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</si>
  <si>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</si>
  <si>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</si>
  <si>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</si>
  <si>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</si>
  <si>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</si>
  <si>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</si>
  <si>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</si>
  <si>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</si>
  <si>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</si>
  <si>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</si>
  <si>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</si>
  <si>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</si>
  <si>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</si>
  <si>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</si>
  <si>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</si>
  <si>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</si>
  <si>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</si>
  <si>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</si>
  <si>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</si>
  <si>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</si>
  <si>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</si>
  <si>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</si>
  <si>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</si>
  <si>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</si>
  <si>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</si>
  <si>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</si>
  <si>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</si>
  <si>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</si>
  <si>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</si>
  <si>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</si>
  <si>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</si>
  <si>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</si>
  <si>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</si>
  <si>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</si>
  <si>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</si>
  <si>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</si>
  <si>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</si>
  <si>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</si>
  <si>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</si>
  <si>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</si>
  <si>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</si>
  <si>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</si>
  <si>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</si>
  <si>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</si>
  <si>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</si>
  <si>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</si>
  <si>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</si>
  <si>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</si>
  <si>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</si>
  <si>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</si>
  <si>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</si>
  <si>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</si>
  <si>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</si>
  <si>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</si>
  <si>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</si>
  <si>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</si>
  <si>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</si>
  <si>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</si>
  <si>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</si>
  <si>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</si>
  <si>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</si>
  <si>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</si>
  <si>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</si>
  <si>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</si>
  <si>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</si>
  <si>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</si>
  <si>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</si>
  <si>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</si>
  <si>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</si>
  <si>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</si>
  <si>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</si>
  <si>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</si>
  <si>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</si>
  <si>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</si>
  <si>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</si>
  <si>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</si>
  <si>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</si>
  <si>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</si>
  <si>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</si>
  <si>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</si>
  <si>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</si>
  <si>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</si>
  <si>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</si>
  <si>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</si>
  <si>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</si>
  <si>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</si>
  <si>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</si>
  <si>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</si>
  <si>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</si>
  <si>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</si>
  <si>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</si>
  <si>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</si>
  <si>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</si>
  <si>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</si>
  <si>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</si>
  <si>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</si>
  <si>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</si>
  <si>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</si>
  <si>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</si>
  <si>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</si>
  <si>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</si>
  <si>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</si>
  <si>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</si>
  <si>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</si>
  <si>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</si>
  <si>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</si>
  <si>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</si>
  <si>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</si>
  <si>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</si>
  <si>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</si>
  <si>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</si>
  <si>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</si>
  <si>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</si>
  <si>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</si>
  <si>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</si>
  <si>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</si>
  <si>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</si>
  <si>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</si>
  <si>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</si>
  <si>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</si>
  <si>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</si>
  <si>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</si>
  <si>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</si>
  <si>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</si>
  <si>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</si>
  <si>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</si>
  <si>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</si>
  <si>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</si>
  <si>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</si>
  <si>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</si>
  <si>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</si>
  <si>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</si>
  <si>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</si>
  <si>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</si>
  <si>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</si>
  <si>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</si>
  <si>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</si>
  <si>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</si>
  <si>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</si>
  <si>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</si>
  <si>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</si>
  <si>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</si>
  <si>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</si>
  <si>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</si>
  <si>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</si>
  <si>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</si>
  <si>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</si>
  <si>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</si>
  <si>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</si>
  <si>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</si>
  <si>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</si>
  <si>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</si>
  <si>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</si>
  <si>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</si>
  <si>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</si>
  <si>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</si>
  <si>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</si>
  <si>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</si>
  <si>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</si>
  <si>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</si>
  <si>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</si>
  <si>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</si>
  <si>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</si>
  <si>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</si>
  <si>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</si>
  <si>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</si>
  <si>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</si>
  <si>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</si>
  <si>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</si>
  <si>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</si>
  <si>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</si>
  <si>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</si>
  <si>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</si>
  <si>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</si>
  <si>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</si>
  <si>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</si>
  <si>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</si>
  <si>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</si>
  <si>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</si>
  <si>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</si>
  <si>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</si>
  <si>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</si>
  <si>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</si>
  <si>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</si>
  <si>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</si>
  <si>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</si>
  <si>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</si>
  <si>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</si>
  <si>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</si>
  <si>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</si>
  <si>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</si>
  <si>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</si>
  <si>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</si>
  <si>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</si>
  <si>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</si>
  <si>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</si>
  <si>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</si>
  <si>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</si>
  <si>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</si>
  <si>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</si>
  <si>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</si>
  <si>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</si>
  <si>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</si>
  <si>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</si>
  <si>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</si>
  <si>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</si>
  <si>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</si>
  <si>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</si>
  <si>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</si>
  <si>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</si>
  <si>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</si>
  <si>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</si>
  <si>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</si>
  <si>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</si>
  <si>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</si>
  <si>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</si>
  <si>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</si>
  <si>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</si>
  <si>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</si>
  <si>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</si>
  <si>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</si>
  <si>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</si>
  <si>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</si>
  <si>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</si>
  <si>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</si>
  <si>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</si>
  <si>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</si>
  <si>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</si>
  <si>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</si>
  <si>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</si>
  <si>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</si>
  <si>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</si>
  <si>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</si>
  <si>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</si>
  <si>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</si>
  <si>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</si>
  <si>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</si>
  <si>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</si>
  <si>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</si>
  <si>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</si>
  <si>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</si>
  <si>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</si>
  <si>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</si>
  <si>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</si>
  <si>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</si>
  <si>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</si>
  <si>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</si>
  <si>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</si>
  <si>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</si>
  <si>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</si>
  <si>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</si>
  <si>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</si>
  <si>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</si>
  <si>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</si>
  <si>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</si>
  <si>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</si>
  <si>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</si>
  <si>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</si>
  <si>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</si>
  <si>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</si>
  <si>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</si>
  <si>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</si>
  <si>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</si>
  <si>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</si>
  <si>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</si>
  <si>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</si>
  <si>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</si>
  <si>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</si>
  <si>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</si>
  <si>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</si>
  <si>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</si>
  <si>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</si>
  <si>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</si>
  <si>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</si>
  <si>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</si>
  <si>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</si>
  <si>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</si>
  <si>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</si>
  <si>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</si>
  <si>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</si>
  <si>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</si>
  <si>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</si>
  <si>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</si>
  <si>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</si>
  <si>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</si>
  <si>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</si>
  <si>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</si>
  <si>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</si>
  <si>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</si>
  <si>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</si>
  <si>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</si>
  <si>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</si>
  <si>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</si>
  <si>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</si>
  <si>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</si>
  <si>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</si>
  <si>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</si>
  <si>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</si>
  <si>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</si>
  <si>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</si>
  <si>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</si>
  <si>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</si>
  <si>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</si>
  <si>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</si>
  <si>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</si>
  <si>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</si>
  <si>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</si>
  <si>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</si>
  <si>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</si>
  <si>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</si>
  <si>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</si>
  <si>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</si>
  <si>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</si>
  <si>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</si>
  <si>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</si>
  <si>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</si>
  <si>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</si>
  <si>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</si>
  <si>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</si>
  <si>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</si>
  <si>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</si>
  <si>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</si>
  <si>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</si>
  <si>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</si>
  <si>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</si>
  <si>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</si>
  <si>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</si>
  <si>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</si>
  <si>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</si>
  <si>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</si>
  <si>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</si>
  <si>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</si>
  <si>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</si>
  <si>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</si>
  <si>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</si>
  <si>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</si>
  <si>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</si>
  <si>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</si>
  <si>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</si>
  <si>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</si>
  <si>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</si>
  <si>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</si>
  <si>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</si>
  <si>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</si>
  <si>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</si>
  <si>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</si>
  <si>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</si>
  <si>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</si>
  <si>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</si>
  <si>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</si>
  <si>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</si>
  <si>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</si>
  <si>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</si>
  <si>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</si>
  <si>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</si>
  <si>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</si>
  <si>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</si>
  <si>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</si>
  <si>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</si>
  <si>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</si>
  <si>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</si>
  <si>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</si>
  <si>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</si>
  <si>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</si>
  <si>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</si>
  <si>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</si>
  <si>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</si>
  <si>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</si>
  <si>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</si>
  <si>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</si>
  <si>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</si>
  <si>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</si>
  <si>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</si>
  <si>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</si>
  <si>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</si>
  <si>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</si>
  <si>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</si>
  <si>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</si>
  <si>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</si>
  <si>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</si>
  <si>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</si>
  <si>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</si>
  <si>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</si>
  <si>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</si>
  <si>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</si>
  <si>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</si>
  <si>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</si>
  <si>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</si>
  <si>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</si>
  <si>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</si>
  <si>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</si>
  <si>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</si>
  <si>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</si>
  <si>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</si>
  <si>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</si>
  <si>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</si>
  <si>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</si>
  <si>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</si>
  <si>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</si>
  <si>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</si>
  <si>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</si>
  <si>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</si>
  <si>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</si>
  <si>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</si>
  <si>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</si>
  <si>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</si>
  <si>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</si>
  <si>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</si>
  <si>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</si>
  <si>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</si>
  <si>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</si>
  <si>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</si>
  <si>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</si>
  <si>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</si>
  <si>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</si>
  <si>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</si>
  <si>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</si>
  <si>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</si>
  <si>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</si>
  <si>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</si>
  <si>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</si>
  <si>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</si>
  <si>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</si>
  <si>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</si>
  <si>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</si>
  <si>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</si>
  <si>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</si>
  <si>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</si>
  <si>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</si>
  <si>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</si>
  <si>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</si>
  <si>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</si>
  <si>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</si>
  <si>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</si>
  <si>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</si>
  <si>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</si>
  <si>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</si>
  <si>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</si>
  <si>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</si>
  <si>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</si>
  <si>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</si>
  <si>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</si>
  <si>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</si>
  <si>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</si>
  <si>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</si>
  <si>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</si>
  <si>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</si>
  <si>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</si>
  <si>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</si>
  <si>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</si>
  <si>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</si>
  <si>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</si>
  <si>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</si>
  <si>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</si>
  <si>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</si>
  <si>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</si>
  <si>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</si>
  <si>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</si>
  <si>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</si>
  <si>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</si>
  <si>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</si>
  <si>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</si>
  <si>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</si>
  <si>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</si>
  <si>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</si>
  <si>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</si>
  <si>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</si>
  <si>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</si>
  <si>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</si>
  <si>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</si>
  <si>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</si>
  <si>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</si>
  <si>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</si>
  <si>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</si>
  <si>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</si>
  <si>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</si>
  <si>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</si>
  <si>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</si>
  <si>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</si>
  <si>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</si>
  <si>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</si>
  <si>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</si>
  <si>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</si>
  <si>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</si>
  <si>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</si>
  <si>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</si>
  <si>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</si>
  <si>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</si>
  <si>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</si>
  <si>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</si>
  <si>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</si>
  <si>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</si>
  <si>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</si>
  <si>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</si>
  <si>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</si>
  <si>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</si>
  <si>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</si>
  <si>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</si>
  <si>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</si>
  <si>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</si>
  <si>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</si>
  <si>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</si>
  <si>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</si>
  <si>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</si>
  <si>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</si>
  <si>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</si>
  <si>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</si>
  <si>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</si>
  <si>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</si>
  <si>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</si>
  <si>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</si>
  <si>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</si>
  <si>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</si>
  <si>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</si>
  <si>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</si>
  <si>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</si>
  <si>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</si>
  <si>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</si>
  <si>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</si>
  <si>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</si>
  <si>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</si>
  <si>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</si>
  <si>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</si>
  <si>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</si>
  <si>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</si>
  <si>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</si>
  <si>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</si>
  <si>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</si>
  <si>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</si>
  <si>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</si>
  <si>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</si>
  <si>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</si>
  <si>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</si>
  <si>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</si>
  <si>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</si>
  <si>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</si>
  <si>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</si>
  <si>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</si>
  <si>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</si>
  <si>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</si>
  <si>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</si>
  <si>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</si>
  <si>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</si>
  <si>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</si>
  <si>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</si>
  <si>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</si>
  <si>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</si>
  <si>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</si>
  <si>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</si>
  <si>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</si>
  <si>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</si>
  <si>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</si>
  <si>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</si>
  <si>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</si>
  <si>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</si>
  <si>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</si>
  <si>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</si>
  <si>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</si>
  <si>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</si>
  <si>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</si>
  <si>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</si>
  <si>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</si>
  <si>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</si>
  <si>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</si>
  <si>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</si>
  <si>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</si>
  <si>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</si>
  <si>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</si>
  <si>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</si>
  <si>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</si>
  <si>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</si>
  <si>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</si>
  <si>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</si>
  <si>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</si>
  <si>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</si>
  <si>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</si>
  <si>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</si>
  <si>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</si>
  <si>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</si>
  <si>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</si>
  <si>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</si>
  <si>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</si>
  <si>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</si>
  <si>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</si>
  <si>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</si>
  <si>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</si>
  <si>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</si>
  <si>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</si>
  <si>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</si>
  <si>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</si>
  <si>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</si>
  <si>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</si>
  <si>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</si>
  <si>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</si>
  <si>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</si>
  <si>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</si>
  <si>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</si>
  <si>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</si>
  <si>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</si>
  <si>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</si>
  <si>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</si>
  <si>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</si>
  <si>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</si>
  <si>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</si>
  <si>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</si>
  <si>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</si>
  <si>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</si>
  <si>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</si>
  <si>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</si>
  <si>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</si>
  <si>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</si>
  <si>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</si>
  <si>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</si>
  <si>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</si>
  <si>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</si>
  <si>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</si>
  <si>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</si>
  <si>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</si>
  <si>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</si>
  <si>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</si>
  <si>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</si>
  <si>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</si>
  <si>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</si>
  <si>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</si>
  <si>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</si>
  <si>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</si>
  <si>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</si>
  <si>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</si>
  <si>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</si>
  <si>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</si>
  <si>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</si>
  <si>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</si>
  <si>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</si>
  <si>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</si>
  <si>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</si>
  <si>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</si>
  <si>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</si>
  <si>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</si>
  <si>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</si>
  <si>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</si>
  <si>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</si>
  <si>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</si>
  <si>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</si>
  <si>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</si>
  <si>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</si>
  <si>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</si>
  <si>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</si>
  <si>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</si>
  <si>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</si>
  <si>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</si>
  <si>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</si>
  <si>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</si>
  <si>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</si>
  <si>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</si>
  <si>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</si>
  <si>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</si>
  <si>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</si>
  <si>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</si>
  <si>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</si>
  <si>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</si>
  <si>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</si>
  <si>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</si>
  <si>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</si>
  <si>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</si>
  <si>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</si>
  <si>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</si>
  <si>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</si>
  <si>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</si>
  <si>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</si>
  <si>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</si>
  <si>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</si>
  <si>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</si>
  <si>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</si>
  <si>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</si>
  <si>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</si>
  <si>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</si>
  <si>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</si>
  <si>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</si>
  <si>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</si>
  <si>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</si>
  <si>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</si>
  <si>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</si>
  <si>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</si>
  <si>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</si>
  <si>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</si>
  <si>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</si>
  <si>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</si>
  <si>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</si>
  <si>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</si>
  <si>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</si>
  <si>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</si>
  <si>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</si>
  <si>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</si>
  <si>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</si>
  <si>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</si>
  <si>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</si>
  <si>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</si>
  <si>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</si>
  <si>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</si>
  <si>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</si>
  <si>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</si>
  <si>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</si>
  <si>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</si>
  <si>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</si>
  <si>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</si>
  <si>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</si>
  <si>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</si>
  <si>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</si>
  <si>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</si>
  <si>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</si>
  <si>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</si>
  <si>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</si>
  <si>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</si>
  <si>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</si>
  <si>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</si>
  <si>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</si>
  <si>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</si>
  <si>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</si>
  <si>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</si>
  <si>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</si>
  <si>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</si>
  <si>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</si>
  <si>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</si>
  <si>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</si>
  <si>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</si>
  <si>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</si>
  <si>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</si>
  <si>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</si>
  <si>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</si>
  <si>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</si>
  <si>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</si>
  <si>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</si>
  <si>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</si>
  <si>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</si>
  <si>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</si>
  <si>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</si>
  <si>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</si>
  <si>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</si>
  <si>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</si>
  <si>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</si>
  <si>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</si>
  <si>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</si>
  <si>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</si>
  <si>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</si>
  <si>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</si>
  <si>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</si>
  <si>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</si>
  <si>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</si>
  <si>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</si>
  <si>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</si>
  <si>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</si>
  <si>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</si>
  <si>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</si>
  <si>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</si>
  <si>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</si>
  <si>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</si>
  <si>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</si>
  <si>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</si>
  <si>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</si>
  <si>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</si>
  <si>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</si>
  <si>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</si>
  <si>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</si>
  <si>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</si>
  <si>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</si>
  <si>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</si>
  <si>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</si>
  <si>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</si>
  <si>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</si>
  <si>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</si>
  <si>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</si>
  <si>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</si>
  <si>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</si>
  <si>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</si>
  <si>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</si>
  <si>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</si>
  <si>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</si>
  <si>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</si>
  <si>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</si>
  <si>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</si>
  <si>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</si>
  <si>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</si>
  <si>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</si>
  <si>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</si>
  <si>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</si>
  <si>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</si>
  <si>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</si>
  <si>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</si>
  <si>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</si>
  <si>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</si>
  <si>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</si>
  <si>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</si>
  <si>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</si>
  <si>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</si>
  <si>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</si>
  <si>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</si>
  <si>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</si>
  <si>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</si>
  <si>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</si>
  <si>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</si>
  <si>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</si>
  <si>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</si>
  <si>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</si>
  <si>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</si>
  <si>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</si>
  <si>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</si>
  <si>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</si>
  <si>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</si>
  <si>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</si>
  <si>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</si>
  <si>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</si>
  <si>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</si>
  <si>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</si>
  <si>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</si>
  <si>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</si>
  <si>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</si>
  <si>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</si>
  <si>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</si>
  <si>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</si>
  <si>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</si>
  <si>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</si>
  <si>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</si>
  <si>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</si>
  <si>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</si>
  <si>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</si>
  <si>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</si>
  <si>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</si>
  <si>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</si>
  <si>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</si>
  <si>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</si>
  <si>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</si>
  <si>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</si>
  <si>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</si>
  <si>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</si>
  <si>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</si>
  <si>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</si>
  <si>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</si>
  <si>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</si>
  <si>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</si>
  <si>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</si>
  <si>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</si>
  <si>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</si>
  <si>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</si>
  <si>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</si>
  <si>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</si>
  <si>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</si>
  <si>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</si>
  <si>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</si>
  <si>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</si>
  <si>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</si>
  <si>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</si>
  <si>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</si>
  <si>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</si>
  <si>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</si>
  <si>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</si>
  <si>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</si>
  <si>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</si>
  <si>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</si>
  <si>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</si>
  <si>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</si>
  <si>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</si>
  <si>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</si>
  <si>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</si>
  <si>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</si>
  <si>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</si>
  <si>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</si>
  <si>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</si>
  <si>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</si>
  <si>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</si>
  <si>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</si>
  <si>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</si>
  <si>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</si>
  <si>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</si>
  <si>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</si>
  <si>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</si>
  <si>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</si>
  <si>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</si>
  <si>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</si>
  <si>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</si>
  <si>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</si>
  <si>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</si>
  <si>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</si>
  <si>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</si>
  <si>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</si>
  <si>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</si>
  <si>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</si>
  <si>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</si>
  <si>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</si>
  <si>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</si>
  <si>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</si>
  <si>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</si>
  <si>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</si>
  <si>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</si>
  <si>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</si>
  <si>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</si>
  <si>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</si>
  <si>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</si>
  <si>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</si>
  <si>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</si>
  <si>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</si>
  <si>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</si>
  <si>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</si>
  <si>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</si>
  <si>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</si>
  <si>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</si>
  <si>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</si>
  <si>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</si>
  <si>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</si>
  <si>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</si>
  <si>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</si>
  <si>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</si>
  <si>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</si>
  <si>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</si>
  <si>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</si>
  <si>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</si>
  <si>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</si>
  <si>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</si>
  <si>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</si>
  <si>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</si>
  <si>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</si>
  <si>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</si>
  <si>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</si>
  <si>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</si>
  <si>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</si>
  <si>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</si>
  <si>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</si>
  <si>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</si>
  <si>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</si>
  <si>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</si>
  <si>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</si>
  <si>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</si>
  <si>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</si>
  <si>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</si>
  <si>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</si>
  <si>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</si>
  <si>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</si>
  <si>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</si>
  <si>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</si>
  <si>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</si>
  <si>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</si>
  <si>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</si>
  <si>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</si>
  <si>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</si>
  <si>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</si>
  <si>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</si>
  <si>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</si>
  <si>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</si>
  <si>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</si>
  <si>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</si>
  <si>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</si>
  <si>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</si>
  <si>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</si>
  <si>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</si>
  <si>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</si>
  <si>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</si>
  <si>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</si>
  <si>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</si>
  <si>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</si>
  <si>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</si>
  <si>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</si>
  <si>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</si>
  <si>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</si>
  <si>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</si>
  <si>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</si>
  <si>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</si>
  <si>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</si>
  <si>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</si>
  <si>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</si>
  <si>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</si>
  <si>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</si>
  <si>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</si>
  <si>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</si>
  <si>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</si>
  <si>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</si>
  <si>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</si>
  <si>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</si>
  <si>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</si>
  <si>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</si>
  <si>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</si>
  <si>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</si>
  <si>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</si>
  <si>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</si>
  <si>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</si>
  <si>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</si>
  <si>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</si>
  <si>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</si>
  <si>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</si>
  <si>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</si>
  <si>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</si>
  <si>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</si>
  <si>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</si>
  <si>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</si>
  <si>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</si>
  <si>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</si>
  <si>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</si>
  <si>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</si>
  <si>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</si>
  <si>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</si>
  <si>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</si>
  <si>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</si>
  <si>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</si>
  <si>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</si>
  <si>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</si>
  <si>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</si>
  <si>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</si>
  <si>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</si>
  <si>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</si>
  <si>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</si>
  <si>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</si>
  <si>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</si>
  <si>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</si>
  <si>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</si>
  <si>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</si>
  <si>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</si>
  <si>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</si>
  <si>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</si>
  <si>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</si>
  <si>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</si>
  <si>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</si>
  <si>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</si>
  <si>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</si>
  <si>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</si>
  <si>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</si>
  <si>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</si>
  <si>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</si>
  <si>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</si>
  <si>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</si>
  <si>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</si>
  <si>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</si>
  <si>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</si>
  <si>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</si>
  <si>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</si>
  <si>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</si>
  <si>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</si>
  <si>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</si>
  <si>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</si>
  <si>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</si>
  <si>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</si>
  <si>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</si>
  <si>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</si>
  <si>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</si>
  <si>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</si>
  <si>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</si>
  <si>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</si>
  <si>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</si>
  <si>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</si>
  <si>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</si>
  <si>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</si>
  <si>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</si>
  <si>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</si>
  <si>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</si>
  <si>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</si>
  <si>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</si>
  <si>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</si>
  <si>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</si>
  <si>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</si>
  <si>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</si>
  <si>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</si>
  <si>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</si>
  <si>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</si>
  <si>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</si>
  <si>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</si>
  <si>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</si>
  <si>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</si>
  <si>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</si>
  <si>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</si>
  <si>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</si>
  <si>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</si>
  <si>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</si>
  <si>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</si>
  <si>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</si>
  <si>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</si>
  <si>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</si>
  <si>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</si>
  <si>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</si>
  <si>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</si>
  <si>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</si>
  <si>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</si>
  <si>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</si>
  <si>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</si>
  <si>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</si>
  <si>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</si>
  <si>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</si>
  <si>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</si>
  <si>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</si>
  <si>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</si>
  <si>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</si>
  <si>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</si>
  <si>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</si>
  <si>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</si>
  <si>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</si>
  <si>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</si>
  <si>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</si>
  <si>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</si>
  <si>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</si>
  <si>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</si>
  <si>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</si>
  <si>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</si>
  <si>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</si>
  <si>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</si>
  <si>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</si>
  <si>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</si>
  <si>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</si>
  <si>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</si>
  <si>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</si>
  <si>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</si>
  <si>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</si>
  <si>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</si>
  <si>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</si>
  <si>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</si>
  <si>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</si>
  <si>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</si>
  <si>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</si>
  <si>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</si>
  <si>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</si>
  <si>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</si>
  <si>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</si>
  <si>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</si>
  <si>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</si>
  <si>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</si>
  <si>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</si>
  <si>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</si>
  <si>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</si>
  <si>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</si>
  <si>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</si>
  <si>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</si>
  <si>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</si>
  <si>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</si>
  <si>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</si>
  <si>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</si>
  <si>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</si>
  <si>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</si>
  <si>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</si>
  <si>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</si>
  <si>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</si>
  <si>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</si>
  <si>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</si>
  <si>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</si>
  <si>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</si>
  <si>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</si>
  <si>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</si>
  <si>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</si>
  <si>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</si>
  <si>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</si>
  <si>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</si>
  <si>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</si>
  <si>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</si>
  <si>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</si>
  <si>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</si>
  <si>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</si>
  <si>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</si>
  <si>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</si>
  <si>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</si>
  <si>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</si>
  <si>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</si>
  <si>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</si>
  <si>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</si>
  <si>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</si>
  <si>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</si>
  <si>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</si>
  <si>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</si>
  <si>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</si>
  <si>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</si>
  <si>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</si>
  <si>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</si>
  <si>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</si>
  <si>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</si>
  <si>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</si>
  <si>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</si>
  <si>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</si>
  <si>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</si>
  <si>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</si>
  <si>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</si>
  <si>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</si>
  <si>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</si>
  <si>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</si>
  <si>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</si>
  <si>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</si>
  <si>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</si>
  <si>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</si>
  <si>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</si>
  <si>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</si>
  <si>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</si>
  <si>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</si>
  <si>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</si>
  <si>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</si>
  <si>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</si>
  <si>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</si>
  <si>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</si>
  <si>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</si>
  <si>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</si>
  <si>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</si>
  <si>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</si>
  <si>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</si>
  <si>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</si>
  <si>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</si>
  <si>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</si>
  <si>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</si>
  <si>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</si>
  <si>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</si>
  <si>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</si>
  <si>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</si>
  <si>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</si>
  <si>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</si>
  <si>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</si>
  <si>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</si>
  <si>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</si>
  <si>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</si>
  <si>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</si>
  <si>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</si>
  <si>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</si>
  <si>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</si>
  <si>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</si>
  <si>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</si>
  <si>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</si>
  <si>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</si>
  <si>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</si>
  <si>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</si>
  <si>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</si>
  <si>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</si>
  <si>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</si>
  <si>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</si>
  <si>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</si>
  <si>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</si>
  <si>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</si>
  <si>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</si>
  <si>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</si>
  <si>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</si>
  <si>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</si>
  <si>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</si>
  <si>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</si>
  <si>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</si>
  <si>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</si>
  <si>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</si>
  <si>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</si>
  <si>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</si>
  <si>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</si>
  <si>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</si>
  <si>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</si>
  <si>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</si>
  <si>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</si>
  <si>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</si>
  <si>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</si>
  <si>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</si>
  <si>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</si>
  <si>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</si>
  <si>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</si>
  <si>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</si>
  <si>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</si>
  <si>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</si>
  <si>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</si>
  <si>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</si>
  <si>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</si>
  <si>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</si>
  <si>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</si>
  <si>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</si>
  <si>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</si>
  <si>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</si>
  <si>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</si>
  <si>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</si>
  <si>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</si>
  <si>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</si>
  <si>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</si>
  <si>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</si>
  <si>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</si>
  <si>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</si>
  <si>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</si>
  <si>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</si>
  <si>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</si>
  <si>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</si>
  <si>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</si>
  <si>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</si>
  <si>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</si>
  <si>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</si>
  <si>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</si>
  <si>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</si>
  <si>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</si>
  <si>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</si>
  <si>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</si>
  <si>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</si>
  <si>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</si>
  <si>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</si>
  <si>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</si>
  <si>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</si>
  <si>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</si>
  <si>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</si>
  <si>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</si>
  <si>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</si>
  <si>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</si>
  <si>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</si>
  <si>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</si>
  <si>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</si>
  <si>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</si>
  <si>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</si>
  <si>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</si>
  <si>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</si>
  <si>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</si>
  <si>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</si>
  <si>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</si>
  <si>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</si>
  <si>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</si>
  <si>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</si>
  <si>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</si>
  <si>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</si>
  <si>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</si>
  <si>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</si>
  <si>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</si>
  <si>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</si>
  <si>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</si>
  <si>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</si>
  <si>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</si>
  <si>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</si>
  <si>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</si>
  <si>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</si>
  <si>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</si>
  <si>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</si>
  <si>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</si>
  <si>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</si>
  <si>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</si>
  <si>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</si>
  <si>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</si>
  <si>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</si>
  <si>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</si>
  <si>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</si>
  <si>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</si>
  <si>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</si>
  <si>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</si>
  <si>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</si>
  <si>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</si>
  <si>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</si>
  <si>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</si>
  <si>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</si>
  <si>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</si>
  <si>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</si>
  <si>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</si>
  <si>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</si>
  <si>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</si>
  <si>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</si>
  <si>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</si>
  <si>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</si>
  <si>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</si>
  <si>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</si>
  <si>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</si>
  <si>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</si>
  <si>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</si>
  <si>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</si>
  <si>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</si>
  <si>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</si>
  <si>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</si>
  <si>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</si>
  <si>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</si>
  <si>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</si>
  <si>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</si>
  <si>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</si>
  <si>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</si>
  <si>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</si>
  <si>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</si>
  <si>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</si>
  <si>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</si>
  <si>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</si>
  <si>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</si>
  <si>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</si>
  <si>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</si>
  <si>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</si>
  <si>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</si>
  <si>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</si>
  <si>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</si>
  <si>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</si>
  <si>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</si>
  <si>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</si>
  <si>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</si>
  <si>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</si>
  <si>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</si>
  <si>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</si>
  <si>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</si>
  <si>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</si>
  <si>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</si>
  <si>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</si>
  <si>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</si>
  <si>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</si>
  <si>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</si>
  <si>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</si>
  <si>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</si>
  <si>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</si>
  <si>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</si>
  <si>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</si>
  <si>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</si>
  <si>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</si>
  <si>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</si>
  <si>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</si>
  <si>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</si>
  <si>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</si>
  <si>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</si>
  <si>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</si>
  <si>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</si>
  <si>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</si>
  <si>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</si>
  <si>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</si>
  <si>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</si>
  <si>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</si>
  <si>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</si>
  <si>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</si>
  <si>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</si>
  <si>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</si>
  <si>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</si>
  <si>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</si>
  <si>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</si>
  <si>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</si>
  <si>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</si>
  <si>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</si>
  <si>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</si>
  <si>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</si>
  <si>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</si>
  <si>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</si>
  <si>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</si>
  <si>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</si>
  <si>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</si>
  <si>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</si>
  <si>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</si>
  <si>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</si>
  <si>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</si>
  <si>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</si>
  <si>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</si>
  <si>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</si>
  <si>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</si>
  <si>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</si>
  <si>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</si>
  <si>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</si>
  <si>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</si>
  <si>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</si>
  <si>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</si>
  <si>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</si>
  <si>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</si>
  <si>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</si>
  <si>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</si>
  <si>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</si>
  <si>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</si>
  <si>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</si>
  <si>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</si>
  <si>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</si>
  <si>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</si>
  <si>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</si>
  <si>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</si>
  <si>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</si>
  <si>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</si>
  <si>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</si>
  <si>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</si>
  <si>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</si>
  <si>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</si>
  <si>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</si>
  <si>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</si>
  <si>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</si>
  <si>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</si>
  <si>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</si>
  <si>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</si>
  <si>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</si>
  <si>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</si>
  <si>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</si>
  <si>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</si>
  <si>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</si>
  <si>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</si>
  <si>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</si>
  <si>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</si>
  <si>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</si>
  <si>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</si>
  <si>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</si>
  <si>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</si>
  <si>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</si>
  <si>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</si>
  <si>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</si>
  <si>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</si>
  <si>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</si>
  <si>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</si>
  <si>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</si>
  <si>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</si>
  <si>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</si>
  <si>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</si>
  <si>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</si>
  <si>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</si>
  <si>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</si>
  <si>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</si>
  <si>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</si>
  <si>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</si>
  <si>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</si>
  <si>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</si>
  <si>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</si>
  <si>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</si>
  <si>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</si>
  <si>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</si>
  <si>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</si>
  <si>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</si>
  <si>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</si>
  <si>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</si>
  <si>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</si>
  <si>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</si>
  <si>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</si>
  <si>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</si>
  <si>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</si>
  <si>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</si>
  <si>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</si>
  <si>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</si>
  <si>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</si>
  <si>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</si>
  <si>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</si>
  <si>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</si>
  <si>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</si>
  <si>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</si>
  <si>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</si>
  <si>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</si>
  <si>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</si>
  <si>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</si>
  <si>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</si>
  <si>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</si>
  <si>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</si>
  <si>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</si>
  <si>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</si>
  <si>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</si>
  <si>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</si>
  <si>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</si>
  <si>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</si>
  <si>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</si>
  <si>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</si>
  <si>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</si>
  <si>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</si>
  <si>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</si>
  <si>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</si>
  <si>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</si>
  <si>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</si>
  <si>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</si>
  <si>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</si>
  <si>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</si>
  <si>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</si>
  <si>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</si>
  <si>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</si>
  <si>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</si>
  <si>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</si>
  <si>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</si>
  <si>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</si>
  <si>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</si>
  <si>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</si>
  <si>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</si>
  <si>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</si>
  <si>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</si>
  <si>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</si>
  <si>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</si>
  <si>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</si>
  <si>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</si>
  <si>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</si>
  <si>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</si>
  <si>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</si>
  <si>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</si>
  <si>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</si>
  <si>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</si>
  <si>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</si>
  <si>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</si>
  <si>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</si>
  <si>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</si>
  <si>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</si>
  <si>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</si>
  <si>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</si>
  <si>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</si>
  <si>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</si>
  <si>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</si>
  <si>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</si>
  <si>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</si>
  <si>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</si>
  <si>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</si>
  <si>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</si>
  <si>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</si>
  <si>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</si>
  <si>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</si>
  <si>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</si>
  <si>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</si>
  <si>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</si>
  <si>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</si>
  <si>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</si>
  <si>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</si>
  <si>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</si>
  <si>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</si>
  <si>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</si>
  <si>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</si>
  <si>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</si>
  <si>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</si>
  <si>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</si>
  <si>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</si>
  <si>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</si>
  <si>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</si>
  <si>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</si>
  <si>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</si>
  <si>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</si>
  <si>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</si>
  <si>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</si>
  <si>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</si>
  <si>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</si>
  <si>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</si>
  <si>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</si>
  <si>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</si>
  <si>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</si>
  <si>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</si>
  <si>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</si>
  <si>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</si>
  <si>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</si>
  <si>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</si>
  <si>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</si>
  <si>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</si>
  <si>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</si>
  <si>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</si>
  <si>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</si>
  <si>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</si>
  <si>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</si>
  <si>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</si>
  <si>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</si>
  <si>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</si>
  <si>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</si>
  <si>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</si>
  <si>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</si>
  <si>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</si>
  <si>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</si>
  <si>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</si>
  <si>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</si>
  <si>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</si>
  <si>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</si>
  <si>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</si>
  <si>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</si>
  <si>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</si>
  <si>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</si>
  <si>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</si>
  <si>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</si>
  <si>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</si>
  <si>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</si>
  <si>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</si>
  <si>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</si>
  <si>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</si>
  <si>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</si>
  <si>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</si>
  <si>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</si>
  <si>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</si>
  <si>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</si>
  <si>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</si>
  <si>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</si>
  <si>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</si>
  <si>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</si>
  <si>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</si>
  <si>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</si>
  <si>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</si>
  <si>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</si>
  <si>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</si>
  <si>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</si>
  <si>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</si>
  <si>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</si>
  <si>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</si>
  <si>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</si>
  <si>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</si>
  <si>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</si>
  <si>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</si>
  <si>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</si>
  <si>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</si>
  <si>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</si>
  <si>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</si>
  <si>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</si>
  <si>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</si>
  <si>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</si>
  <si>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</si>
  <si>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</si>
  <si>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</si>
  <si>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</si>
  <si>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</si>
  <si>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</si>
  <si>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</si>
  <si>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</si>
  <si>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</si>
  <si>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</si>
  <si>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</si>
  <si>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</si>
  <si>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</si>
  <si>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</si>
  <si>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</si>
  <si>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</si>
  <si>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</si>
  <si>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</si>
  <si>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</si>
  <si>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</si>
  <si>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</si>
  <si>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</si>
  <si>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</si>
  <si>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</si>
  <si>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</si>
  <si>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</si>
  <si>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</si>
  <si>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</si>
  <si>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</si>
  <si>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</si>
  <si>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</si>
  <si>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</si>
  <si>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</si>
  <si>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</si>
  <si>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</si>
  <si>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</si>
  <si>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</si>
  <si>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</si>
  <si>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</si>
  <si>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</si>
  <si>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</si>
  <si>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</si>
  <si>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</si>
  <si>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</si>
  <si>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</si>
  <si>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</si>
  <si>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</si>
  <si>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</si>
  <si>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</si>
  <si>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</si>
  <si>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</si>
  <si>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</si>
  <si>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</si>
  <si>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</si>
  <si>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</si>
  <si>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</si>
  <si>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</si>
  <si>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</si>
  <si>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</si>
  <si>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</si>
  <si>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</si>
  <si>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</si>
  <si>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</si>
  <si>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</si>
  <si>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</si>
  <si>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</si>
  <si>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</si>
  <si>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</si>
  <si>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</si>
  <si>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</si>
  <si>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</si>
  <si>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</si>
  <si>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</si>
  <si>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</si>
  <si>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</si>
  <si>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</si>
  <si>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</si>
  <si>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</si>
  <si>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</si>
  <si>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</si>
  <si>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</si>
  <si>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</si>
  <si>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</si>
  <si>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</si>
  <si>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</si>
  <si>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</si>
  <si>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</si>
  <si>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</si>
  <si>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</si>
  <si>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</si>
  <si>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</si>
  <si>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</si>
  <si>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</si>
  <si>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</si>
  <si>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</si>
  <si>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</si>
  <si>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</si>
  <si>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</si>
  <si>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</si>
  <si>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</si>
  <si>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</si>
  <si>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</si>
  <si>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</si>
  <si>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</si>
  <si>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</si>
  <si>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</si>
  <si>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</si>
  <si>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</si>
  <si>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</si>
  <si>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</si>
  <si>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</si>
  <si>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</si>
  <si>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</si>
  <si>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</si>
  <si>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</si>
  <si>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</si>
  <si>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</si>
  <si>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</si>
  <si>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</si>
  <si>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</si>
  <si>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</si>
  <si>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</si>
  <si>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</si>
  <si>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</si>
  <si>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</si>
  <si>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</si>
  <si>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</si>
  <si>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</si>
  <si>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</si>
  <si>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</si>
  <si>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</si>
  <si>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</si>
  <si>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</si>
  <si>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</si>
  <si>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</si>
  <si>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</si>
  <si>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</si>
  <si>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</si>
  <si>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</si>
  <si>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</si>
  <si>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</si>
  <si>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</si>
  <si>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</si>
  <si>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</si>
  <si>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</si>
  <si>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</si>
  <si>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</si>
  <si>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</si>
  <si>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</si>
  <si>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</si>
  <si>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</si>
  <si>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</si>
  <si>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</si>
  <si>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</si>
  <si>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</si>
  <si>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</si>
  <si>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</si>
  <si>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</si>
  <si>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</si>
  <si>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</si>
  <si>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</si>
  <si>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</si>
  <si>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</si>
  <si>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</si>
  <si>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</si>
  <si>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</si>
  <si>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</si>
  <si>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</si>
  <si>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</si>
  <si>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</si>
  <si>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</si>
  <si>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</si>
  <si>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</si>
  <si>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</si>
  <si>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</si>
  <si>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</si>
  <si>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</si>
  <si>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</si>
  <si>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</si>
  <si>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</si>
  <si>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</si>
  <si>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</si>
  <si>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</si>
  <si>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</si>
  <si>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</si>
  <si>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</si>
  <si>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</si>
  <si>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</si>
  <si>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</si>
  <si>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</si>
  <si>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</si>
  <si>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</si>
  <si>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</si>
  <si>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</si>
  <si>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</si>
  <si>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</si>
  <si>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</si>
  <si>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</si>
  <si>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</si>
  <si>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</si>
  <si>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</si>
  <si>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</si>
  <si>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</si>
  <si>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</si>
  <si>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</si>
  <si>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</si>
  <si>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</si>
  <si>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</si>
  <si>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</si>
  <si>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</si>
  <si>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</si>
  <si>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</si>
  <si>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</si>
  <si>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</si>
  <si>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</si>
  <si>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</si>
  <si>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</si>
  <si>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</si>
  <si>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</si>
  <si>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</si>
  <si>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</si>
  <si>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</si>
  <si>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</si>
  <si>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</si>
  <si>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</si>
  <si>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</si>
  <si>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</si>
  <si>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</si>
  <si>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</si>
  <si>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</si>
  <si>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</si>
  <si>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</si>
  <si>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</si>
  <si>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</si>
  <si>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</si>
  <si>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</si>
  <si>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</si>
  <si>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</si>
  <si>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</si>
  <si>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</si>
  <si>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</si>
  <si>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</si>
  <si>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</si>
  <si>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</si>
  <si>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</si>
  <si>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</si>
  <si>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</si>
  <si>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</si>
  <si>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</si>
  <si>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</si>
  <si>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</si>
  <si>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</si>
  <si>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</si>
  <si>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</si>
  <si>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</si>
  <si>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</si>
  <si>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</si>
  <si>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</si>
  <si>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</si>
  <si>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</si>
  <si>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</si>
  <si>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</si>
  <si>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</si>
  <si>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</si>
  <si>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</si>
  <si>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</si>
  <si>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</si>
  <si>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</si>
  <si>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</si>
  <si>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</si>
  <si>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</si>
  <si>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</si>
  <si>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</si>
  <si>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</si>
  <si>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</si>
  <si>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</si>
  <si>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</si>
  <si>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</si>
  <si>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</si>
  <si>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</si>
  <si>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</si>
  <si>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</si>
  <si>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</si>
  <si>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</si>
  <si>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</si>
  <si>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</si>
  <si>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</si>
  <si>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</si>
  <si>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</si>
  <si>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</si>
  <si>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</si>
  <si>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</si>
  <si>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</si>
  <si>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</si>
  <si>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</si>
  <si>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</si>
  <si>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</si>
  <si>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</si>
  <si>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</si>
  <si>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</si>
  <si>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</si>
  <si>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</si>
  <si>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</si>
  <si>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</si>
  <si>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</si>
  <si>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</si>
  <si>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</si>
  <si>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</si>
  <si>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</si>
  <si>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</si>
  <si>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</si>
  <si>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</si>
  <si>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</si>
  <si>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</si>
  <si>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</si>
  <si>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</si>
  <si>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</si>
  <si>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</si>
  <si>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</si>
  <si>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</si>
  <si>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</si>
  <si>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</si>
  <si>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</si>
  <si>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</si>
  <si>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</si>
  <si>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</si>
  <si>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</si>
  <si>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</si>
  <si>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</si>
  <si>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</si>
  <si>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</si>
  <si>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</si>
  <si>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</si>
  <si>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</si>
  <si>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</si>
  <si>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</si>
  <si>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</si>
  <si>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</si>
  <si>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</si>
  <si>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</si>
  <si>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</si>
  <si>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</si>
  <si>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</si>
  <si>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</si>
  <si>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</si>
  <si>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</si>
  <si>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</si>
  <si>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</si>
  <si>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</si>
  <si>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</si>
  <si>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</si>
  <si>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</si>
  <si>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</si>
  <si>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</si>
  <si>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</si>
  <si>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</si>
  <si>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</si>
  <si>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</si>
  <si>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</si>
  <si>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</si>
  <si>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</si>
  <si>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</si>
  <si>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</si>
  <si>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</si>
  <si>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</si>
  <si>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</si>
  <si>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</si>
  <si>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</si>
  <si>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</si>
  <si>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</si>
  <si>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</si>
  <si>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</si>
  <si>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</si>
  <si>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</si>
  <si>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</si>
  <si>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</si>
  <si>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</si>
  <si>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</si>
  <si>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</si>
  <si>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</si>
  <si>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</si>
  <si>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</si>
  <si>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</si>
  <si>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</si>
  <si>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</si>
  <si>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</si>
  <si>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</si>
  <si>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</si>
  <si>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</si>
  <si>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</si>
  <si>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</si>
  <si>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</si>
  <si>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</si>
  <si>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</si>
  <si>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</si>
  <si>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</si>
  <si>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</si>
  <si>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</si>
  <si>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</si>
  <si>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</si>
  <si>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</si>
  <si>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</si>
  <si>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</si>
  <si>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</si>
  <si>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</si>
  <si>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</si>
  <si>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</si>
  <si>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</si>
  <si>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</si>
  <si>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</si>
  <si>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</si>
  <si>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</si>
  <si>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</si>
  <si>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</si>
  <si>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</si>
  <si>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</si>
  <si>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</si>
  <si>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</si>
  <si>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</si>
  <si>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</si>
  <si>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</si>
  <si>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</si>
  <si>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</si>
  <si>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</si>
  <si>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</si>
  <si>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</si>
  <si>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</si>
  <si>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</si>
  <si>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</si>
  <si>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</si>
  <si>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</si>
  <si>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</si>
  <si>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</si>
  <si>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</si>
  <si>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</si>
  <si>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</si>
  <si>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</si>
  <si>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</si>
  <si>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</si>
  <si>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</si>
  <si>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</si>
  <si>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</si>
  <si>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</si>
  <si>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</si>
  <si>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</si>
  <si>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</si>
  <si>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</si>
  <si>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</si>
  <si>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</si>
  <si>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</si>
  <si>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</si>
  <si>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</si>
  <si>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</si>
  <si>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</si>
  <si>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</si>
  <si>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</si>
  <si>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</si>
  <si>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</si>
  <si>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</si>
  <si>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</si>
  <si>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</si>
  <si>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</si>
  <si>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</si>
  <si>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</si>
  <si>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</si>
  <si>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</si>
  <si>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</si>
  <si>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</si>
  <si>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</si>
  <si>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</si>
  <si>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</si>
  <si>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</si>
  <si>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</si>
  <si>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</si>
  <si>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</si>
  <si>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</si>
  <si>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</si>
  <si>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</si>
  <si>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</si>
  <si>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</si>
  <si>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</si>
  <si>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</si>
  <si>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</si>
  <si>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</si>
  <si>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</si>
  <si>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</si>
  <si>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</si>
  <si>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</si>
  <si>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</si>
  <si>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</si>
  <si>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</si>
  <si>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</si>
  <si>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</si>
  <si>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</si>
  <si>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</si>
  <si>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</si>
  <si>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</si>
  <si>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</si>
  <si>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</si>
  <si>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</si>
  <si>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</si>
  <si>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</si>
  <si>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</si>
  <si>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</si>
  <si>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</si>
  <si>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</si>
  <si>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</si>
  <si>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</si>
  <si>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</si>
  <si>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</si>
  <si>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</si>
  <si>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</si>
  <si>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</si>
  <si>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</si>
  <si>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</si>
  <si>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</si>
  <si>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</si>
  <si>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</si>
  <si>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</si>
  <si>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</si>
  <si>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</si>
  <si>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</si>
  <si>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</si>
  <si>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</si>
  <si>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</si>
  <si>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</si>
  <si>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</si>
  <si>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</si>
  <si>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</si>
  <si>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</si>
  <si>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</si>
  <si>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</si>
  <si>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</si>
  <si>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</si>
  <si>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</si>
  <si>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</si>
  <si>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</si>
  <si>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</si>
  <si>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</si>
  <si>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</si>
  <si>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</si>
  <si>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</si>
  <si>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</si>
  <si>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</si>
  <si>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</si>
  <si>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</si>
  <si>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</si>
  <si>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</si>
  <si>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</si>
  <si>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</si>
  <si>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</si>
  <si>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</si>
  <si>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</si>
  <si>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</si>
  <si>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</si>
  <si>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</si>
  <si>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</si>
  <si>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</si>
  <si>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</si>
  <si>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</si>
  <si>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</si>
  <si>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</si>
  <si>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</si>
  <si>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</si>
  <si>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</si>
  <si>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</si>
  <si>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</si>
  <si>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</si>
  <si>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</si>
  <si>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</si>
  <si>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</si>
  <si>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</si>
  <si>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</si>
  <si>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</si>
  <si>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</si>
  <si>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</si>
  <si>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</si>
  <si>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</si>
  <si>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</si>
  <si>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</si>
  <si>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</si>
  <si>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</si>
  <si>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</si>
  <si>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</si>
  <si>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</si>
  <si>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</si>
  <si>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</si>
  <si>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</si>
  <si>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</si>
  <si>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</si>
  <si>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</si>
  <si>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</si>
  <si>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</si>
  <si>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</si>
  <si>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</si>
  <si>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</si>
  <si>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</si>
  <si>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</si>
  <si>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</si>
  <si>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</si>
  <si>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</si>
  <si>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</si>
  <si>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</si>
  <si>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</si>
  <si>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</si>
  <si>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</si>
  <si>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</si>
  <si>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</si>
  <si>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</si>
  <si>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</si>
  <si>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</si>
  <si>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</si>
  <si>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</si>
  <si>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</si>
  <si>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</si>
  <si>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</si>
  <si>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</si>
  <si>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</si>
  <si>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</si>
  <si>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</si>
  <si>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</si>
  <si>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</si>
  <si>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</si>
  <si>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</si>
  <si>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</si>
  <si>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</si>
  <si>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</si>
  <si>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</si>
  <si>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</si>
  <si>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</si>
  <si>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</si>
  <si>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</si>
  <si>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</si>
  <si>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</si>
  <si>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</si>
  <si>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</si>
  <si>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</si>
  <si>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</si>
  <si>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</si>
  <si>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</si>
  <si>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</si>
  <si>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</si>
  <si>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</si>
  <si>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</si>
  <si>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</si>
  <si>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</si>
  <si>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</si>
  <si>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</si>
  <si>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</si>
  <si>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</si>
  <si>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</si>
  <si>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</si>
  <si>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</si>
  <si>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</si>
  <si>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</si>
  <si>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</si>
  <si>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</si>
  <si>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</si>
  <si>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</si>
  <si>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</si>
  <si>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</si>
  <si>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</si>
  <si>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</si>
  <si>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</si>
  <si>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</si>
  <si>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</si>
  <si>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</si>
  <si>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</si>
  <si>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</si>
  <si>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</si>
  <si>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</si>
  <si>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</si>
  <si>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</si>
  <si>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</si>
  <si>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</si>
  <si>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</si>
  <si>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</si>
  <si>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</si>
  <si>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</si>
  <si>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</si>
  <si>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</si>
  <si>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</si>
  <si>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</si>
  <si>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</si>
  <si>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</si>
  <si>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</si>
  <si>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</si>
  <si>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</si>
  <si>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</si>
  <si>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</si>
  <si>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</si>
  <si>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</si>
  <si>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</si>
  <si>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</si>
  <si>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</si>
  <si>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</si>
  <si>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</si>
  <si>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</si>
  <si>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</si>
  <si>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</si>
  <si>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</si>
  <si>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</si>
  <si>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</si>
  <si>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</si>
  <si>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</si>
  <si>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</si>
  <si>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</si>
  <si>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</si>
  <si>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</si>
  <si>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</si>
  <si>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</si>
  <si>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</si>
  <si>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</si>
  <si>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</si>
  <si>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</si>
  <si>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</si>
  <si>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</si>
  <si>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</si>
  <si>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</si>
  <si>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</si>
  <si>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</si>
  <si>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</si>
  <si>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</si>
  <si>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</si>
  <si>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</si>
  <si>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</si>
  <si>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</si>
  <si>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</si>
  <si>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</si>
  <si>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</si>
  <si>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</si>
  <si>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</si>
  <si>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</si>
  <si>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</si>
  <si>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</si>
  <si>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</si>
  <si>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</si>
  <si>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</si>
  <si>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</si>
  <si>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</si>
  <si>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</si>
  <si>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</si>
  <si>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</si>
  <si>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</si>
  <si>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</si>
  <si>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</si>
  <si>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</si>
  <si>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</si>
  <si>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</si>
  <si>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</si>
  <si>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</si>
  <si>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</si>
  <si>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</si>
  <si>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</si>
  <si>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</si>
  <si>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</si>
  <si>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</si>
  <si>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</si>
  <si>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</si>
  <si>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</si>
  <si>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</si>
  <si>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</si>
  <si>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</si>
  <si>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</si>
  <si>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</si>
  <si>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</si>
  <si>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</si>
  <si>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</si>
  <si>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</si>
  <si>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</si>
  <si>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</si>
  <si>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</si>
  <si>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</si>
  <si>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</si>
  <si>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</si>
  <si>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</si>
  <si>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</si>
  <si>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</si>
  <si>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</si>
  <si>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</si>
  <si>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</si>
  <si>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</si>
  <si>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</si>
  <si>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</si>
  <si>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</si>
  <si>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</si>
  <si>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</si>
  <si>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</si>
  <si>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</si>
  <si>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</si>
  <si>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</si>
  <si>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</si>
  <si>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</si>
  <si>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</si>
  <si>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</si>
  <si>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</si>
  <si>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</si>
  <si>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</si>
  <si>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</si>
  <si>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</si>
  <si>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</si>
  <si>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</si>
  <si>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</si>
  <si>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</si>
  <si>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</si>
  <si>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</si>
  <si>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</si>
  <si>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</si>
  <si>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</si>
  <si>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</si>
  <si>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</si>
  <si>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</si>
  <si>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</si>
  <si>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</si>
  <si>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</si>
  <si>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</si>
  <si>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</si>
  <si>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</si>
  <si>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</si>
  <si>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</si>
  <si>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</si>
  <si>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</si>
  <si>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</si>
  <si>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</si>
  <si>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</si>
  <si>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</si>
  <si>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</si>
  <si>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</si>
  <si>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</si>
  <si>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</si>
  <si>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</si>
  <si>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</si>
  <si>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</si>
  <si>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</si>
  <si>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</si>
  <si>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</si>
  <si>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</si>
  <si>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</si>
  <si>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</si>
  <si>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</si>
  <si>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</si>
  <si>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</si>
  <si>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</si>
  <si>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</si>
  <si>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</si>
  <si>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</si>
  <si>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</si>
  <si>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</si>
  <si>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</si>
  <si>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</si>
  <si>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</si>
  <si>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</si>
  <si>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</si>
  <si>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</si>
  <si>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</si>
  <si>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</si>
  <si>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</si>
  <si>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</si>
  <si>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</si>
  <si>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</si>
  <si>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</si>
  <si>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</si>
  <si>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</si>
  <si>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</si>
  <si>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</si>
  <si>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</si>
  <si>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</si>
  <si>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</si>
  <si>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</si>
  <si>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</si>
  <si>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</si>
  <si>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</si>
  <si>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</si>
  <si>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</si>
  <si>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</si>
  <si>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</si>
  <si>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</si>
  <si>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</si>
  <si>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</si>
  <si>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</si>
  <si>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</si>
  <si>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</si>
  <si>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</si>
  <si>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</si>
  <si>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</si>
  <si>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</si>
  <si>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</si>
  <si>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</si>
  <si>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</si>
  <si>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</si>
  <si>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</si>
  <si>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</si>
  <si>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</si>
  <si>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</si>
  <si>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</si>
  <si>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</si>
  <si>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</si>
  <si>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</si>
  <si>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</si>
  <si>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</si>
  <si>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</si>
  <si>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</si>
  <si>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</si>
  <si>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</si>
  <si>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</si>
  <si>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</si>
  <si>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</si>
  <si>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</si>
  <si>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</si>
  <si>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</si>
  <si>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</si>
  <si>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</si>
  <si>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</si>
  <si>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</si>
  <si>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</si>
  <si>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</si>
  <si>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</si>
  <si>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</si>
  <si>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</si>
  <si>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</si>
  <si>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</si>
  <si>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</si>
  <si>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</si>
  <si>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</si>
  <si>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</si>
  <si>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</si>
  <si>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</si>
  <si>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</si>
  <si>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</si>
  <si>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</si>
  <si>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</si>
  <si>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</si>
  <si>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</si>
  <si>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</si>
  <si>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</si>
  <si>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</si>
  <si>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</si>
  <si>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</si>
  <si>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</si>
  <si>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</si>
  <si>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</si>
  <si>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</si>
  <si>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</si>
  <si>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</si>
  <si>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</si>
  <si>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</si>
  <si>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</si>
  <si>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</si>
  <si>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</si>
  <si>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</si>
  <si>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</si>
  <si>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</si>
  <si>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</si>
  <si>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</si>
  <si>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</si>
  <si>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</si>
  <si>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</si>
  <si>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</si>
  <si>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</si>
  <si>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</si>
  <si>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</si>
  <si>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</si>
  <si>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</si>
  <si>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</si>
  <si>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</si>
  <si>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</si>
  <si>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</si>
  <si>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</si>
  <si>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</si>
  <si>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</si>
  <si>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</si>
  <si>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</si>
  <si>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</si>
  <si>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</si>
  <si>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</si>
  <si>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</si>
  <si>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</si>
  <si>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</si>
  <si>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</si>
  <si>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</si>
  <si>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</si>
  <si>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</si>
  <si>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</si>
  <si>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</si>
  <si>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</si>
  <si>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</si>
  <si>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</si>
  <si>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</si>
  <si>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</si>
  <si>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</si>
  <si>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</si>
  <si>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</si>
  <si>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</si>
  <si>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</si>
  <si>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</si>
  <si>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</si>
  <si>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</si>
  <si>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</si>
  <si>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</si>
  <si>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</si>
  <si>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</si>
  <si>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</si>
  <si>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</si>
  <si>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</si>
  <si>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</si>
  <si>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</si>
  <si>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</si>
  <si>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</si>
  <si>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</si>
  <si>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</si>
  <si>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</si>
  <si>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</si>
  <si>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</si>
  <si>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</si>
  <si>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</si>
  <si>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</si>
  <si>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</si>
  <si>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</si>
  <si>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</si>
  <si>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</si>
  <si>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</si>
  <si>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</si>
  <si>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</si>
  <si>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</si>
  <si>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</si>
  <si>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</si>
  <si>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</si>
  <si>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</si>
  <si>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</si>
  <si>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</si>
  <si>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</si>
  <si>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</si>
  <si>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</si>
  <si>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</si>
  <si>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</si>
  <si>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</si>
  <si>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</si>
  <si>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</si>
  <si>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</si>
  <si>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</si>
  <si>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</si>
  <si>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</si>
  <si>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</si>
  <si>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</si>
  <si>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</si>
  <si>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</si>
  <si>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</si>
  <si>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</si>
  <si>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</si>
  <si>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</si>
  <si>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</si>
  <si>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</si>
  <si>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</si>
  <si>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</si>
  <si>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</si>
  <si>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</si>
  <si>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</si>
  <si>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</si>
  <si>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</si>
  <si>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</si>
  <si>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</si>
  <si>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</si>
  <si>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</si>
  <si>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</si>
  <si>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</si>
  <si>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</si>
  <si>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</si>
  <si>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</si>
  <si>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</si>
  <si>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</si>
  <si>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</si>
  <si>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</si>
  <si>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</si>
  <si>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</si>
  <si>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</si>
  <si>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</si>
  <si>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</si>
  <si>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</si>
  <si>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</si>
  <si>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</si>
  <si>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</si>
  <si>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</si>
  <si>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</si>
  <si>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</si>
  <si>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</si>
  <si>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</si>
  <si>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</si>
  <si>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</si>
  <si>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</si>
  <si>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</si>
  <si>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</si>
  <si>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</si>
  <si>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</si>
  <si>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</si>
  <si>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</si>
  <si>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</si>
  <si>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</si>
  <si>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</si>
  <si>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</si>
  <si>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</si>
  <si>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</si>
  <si>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</si>
  <si>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</si>
  <si>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</si>
  <si>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</si>
  <si>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</si>
  <si>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</si>
  <si>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</si>
  <si>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</si>
  <si>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</si>
  <si>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</si>
  <si>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</si>
  <si>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</si>
  <si>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</si>
  <si>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</si>
  <si>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</si>
  <si>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</si>
  <si>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</si>
  <si>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</si>
  <si>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</si>
  <si>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</si>
  <si>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</si>
  <si>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</si>
  <si>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</si>
  <si>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</si>
  <si>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</si>
  <si>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</si>
  <si>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</si>
  <si>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</si>
  <si>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</si>
  <si>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</si>
  <si>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</si>
  <si>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</si>
  <si>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</si>
  <si>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</si>
  <si>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</si>
  <si>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</si>
  <si>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</si>
  <si>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</si>
  <si>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</si>
  <si>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</si>
  <si>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</si>
  <si>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</si>
  <si>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</si>
  <si>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</si>
  <si>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</si>
  <si>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</si>
  <si>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</si>
  <si>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</si>
  <si>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</si>
  <si>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</si>
  <si>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</si>
  <si>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</si>
  <si>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</si>
  <si>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</si>
  <si>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</si>
  <si>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</si>
  <si>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</si>
  <si>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</si>
  <si>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</si>
  <si>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</si>
  <si>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</si>
  <si>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</si>
  <si>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</si>
  <si>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</si>
  <si>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</si>
  <si>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</si>
  <si>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</si>
  <si>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</si>
  <si>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</si>
  <si>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</si>
  <si>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</si>
  <si>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</si>
  <si>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</si>
  <si>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</si>
  <si>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</si>
  <si>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</si>
  <si>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</si>
  <si>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</si>
  <si>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</si>
  <si>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</si>
  <si>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</si>
  <si>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</si>
  <si>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</si>
  <si>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</si>
  <si>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</si>
  <si>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</si>
  <si>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</si>
  <si>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</si>
  <si>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</si>
  <si>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</si>
  <si>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</si>
  <si>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</si>
  <si>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</si>
  <si>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</si>
  <si>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</si>
  <si>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</si>
  <si>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</si>
  <si>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</si>
  <si>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</si>
  <si>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</si>
  <si>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</si>
  <si>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</si>
  <si>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</si>
  <si>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</si>
  <si>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</si>
  <si>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</si>
  <si>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</si>
  <si>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</si>
  <si>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</si>
  <si>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</si>
  <si>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</si>
  <si>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</si>
  <si>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</si>
  <si>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</si>
  <si>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</si>
  <si>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</si>
  <si>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</si>
  <si>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</si>
  <si>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</si>
  <si>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</si>
  <si>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</si>
  <si>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</si>
  <si>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</si>
  <si>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</si>
  <si>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</si>
  <si>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</si>
  <si>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</si>
  <si>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</si>
  <si>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</si>
  <si>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</si>
  <si>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</si>
  <si>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</si>
  <si>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</si>
  <si>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</si>
  <si>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</si>
  <si>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</si>
  <si>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</si>
  <si>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</si>
  <si>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</si>
  <si>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</si>
  <si>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</si>
  <si>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</si>
  <si>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</si>
  <si>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</si>
  <si>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</si>
  <si>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</si>
  <si>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</si>
  <si>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</si>
  <si>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</si>
  <si>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</si>
  <si>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</si>
  <si>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</si>
  <si>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</si>
  <si>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</si>
  <si>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</si>
  <si>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</si>
  <si>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</si>
  <si>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</si>
  <si>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</si>
  <si>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</si>
  <si>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</si>
  <si>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</si>
  <si>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</si>
  <si>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</si>
  <si>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</si>
  <si>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</si>
  <si>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</si>
  <si>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</si>
  <si>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</si>
  <si>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</si>
  <si>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</si>
  <si>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</si>
  <si>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</si>
  <si>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</si>
  <si>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</si>
  <si>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</si>
  <si>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</si>
  <si>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</si>
  <si>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</si>
  <si>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</si>
  <si>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</si>
  <si>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</si>
  <si>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</si>
  <si>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</si>
  <si>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</si>
  <si>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</si>
  <si>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</si>
  <si>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</si>
  <si>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</si>
  <si>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</si>
  <si>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</si>
  <si>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</si>
  <si>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</si>
  <si>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</si>
  <si>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</si>
  <si>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</si>
  <si>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</si>
  <si>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</si>
  <si>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</si>
  <si>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</si>
  <si>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</si>
  <si>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</si>
  <si>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</si>
  <si>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</si>
  <si>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</si>
  <si>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</si>
  <si>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</si>
  <si>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</si>
  <si>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</si>
  <si>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</si>
  <si>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</si>
  <si>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</si>
  <si>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</si>
  <si>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</si>
  <si>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</si>
  <si>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</si>
  <si>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</si>
  <si>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</si>
  <si>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</si>
  <si>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</si>
  <si>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</si>
  <si>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</si>
  <si>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</si>
  <si>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</si>
  <si>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</si>
  <si>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</si>
  <si>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</si>
  <si>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</si>
  <si>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</si>
  <si>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</si>
  <si>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</si>
  <si>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</si>
  <si>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</si>
  <si>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</si>
  <si>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</si>
  <si>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</si>
  <si>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</si>
  <si>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</si>
  <si>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</si>
  <si>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</si>
  <si>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</si>
  <si>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</si>
  <si>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</si>
  <si>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</si>
  <si>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</si>
  <si>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</si>
  <si>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</si>
  <si>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</si>
  <si>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</si>
  <si>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</si>
  <si>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</si>
  <si>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</si>
  <si>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</si>
  <si>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</si>
  <si>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</si>
  <si>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</si>
  <si>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</si>
  <si>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</si>
  <si>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</si>
  <si>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</si>
  <si>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</si>
  <si>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</si>
  <si>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</si>
  <si>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</si>
  <si>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</si>
  <si>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</si>
  <si>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</si>
  <si>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</si>
  <si>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</si>
  <si>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</si>
  <si>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</si>
  <si>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</si>
  <si>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</si>
  <si>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</si>
  <si>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</si>
  <si>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</si>
  <si>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</si>
  <si>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</si>
  <si>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</si>
  <si>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</si>
  <si>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</si>
  <si>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</si>
  <si>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</si>
  <si>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</si>
  <si>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</si>
  <si>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</si>
  <si>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</si>
  <si>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</si>
  <si>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</si>
  <si>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</si>
  <si>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</si>
  <si>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</si>
  <si>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</si>
  <si>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</si>
  <si>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</si>
  <si>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</si>
  <si>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</si>
  <si>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</si>
  <si>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</si>
  <si>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</si>
  <si>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</si>
  <si>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</si>
  <si>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</si>
  <si>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</si>
  <si>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</si>
  <si>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</si>
  <si>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</si>
  <si>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</si>
  <si>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</si>
  <si>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</si>
  <si>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</si>
  <si>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</si>
  <si>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</si>
  <si>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</si>
  <si>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</si>
  <si>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</si>
  <si>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</si>
  <si>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</si>
  <si>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</si>
  <si>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</si>
  <si>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</si>
  <si>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</si>
  <si>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</si>
  <si>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</si>
  <si>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</si>
  <si>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</si>
  <si>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</si>
  <si>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</si>
  <si>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</si>
  <si>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</si>
  <si>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</si>
  <si>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</si>
  <si>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</si>
  <si>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</si>
  <si>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</si>
  <si>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</si>
  <si>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</si>
  <si>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</si>
  <si>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</si>
  <si>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</si>
  <si>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</si>
  <si>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</si>
  <si>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</si>
  <si>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</si>
  <si>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</si>
  <si>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</si>
  <si>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</si>
  <si>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</si>
  <si>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</si>
  <si>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</si>
  <si>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</si>
  <si>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</si>
  <si>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</si>
  <si>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</si>
  <si>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</si>
  <si>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</si>
  <si>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</si>
  <si>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</si>
  <si>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</si>
  <si>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</si>
  <si>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</si>
  <si>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</si>
  <si>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</si>
  <si>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</si>
  <si>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</si>
  <si>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</si>
  <si>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</si>
  <si>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</si>
  <si>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</si>
  <si>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</si>
  <si>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</si>
  <si>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</si>
  <si>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</si>
  <si>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</si>
  <si>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</si>
  <si>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</si>
  <si>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</si>
  <si>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</si>
  <si>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</si>
  <si>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</si>
  <si>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</si>
  <si>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</si>
  <si>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</si>
  <si>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</si>
  <si>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</si>
  <si>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</si>
  <si>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</si>
  <si>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</si>
  <si>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</si>
  <si>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</si>
  <si>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</si>
  <si>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</si>
  <si>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</si>
  <si>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</si>
  <si>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</si>
  <si>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</si>
  <si>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</si>
  <si>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</si>
  <si>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</si>
  <si>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</si>
  <si>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</si>
  <si>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</si>
  <si>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</si>
  <si>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</si>
  <si>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</si>
  <si>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</si>
  <si>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</si>
  <si>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</si>
  <si>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</si>
  <si>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</si>
  <si>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</si>
  <si>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</si>
  <si>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</si>
  <si>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</si>
  <si>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</si>
  <si>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</si>
  <si>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</si>
  <si>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</si>
  <si>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</si>
  <si>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</si>
  <si>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</si>
  <si>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</si>
  <si>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</si>
  <si>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</si>
  <si>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</si>
  <si>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</si>
  <si>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</si>
  <si>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</si>
  <si>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</si>
  <si>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</si>
  <si>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</si>
  <si>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</si>
  <si>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</si>
  <si>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</si>
  <si>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</si>
  <si>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</si>
  <si>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</si>
  <si>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</si>
  <si>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</si>
  <si>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</si>
  <si>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</si>
  <si>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</si>
  <si>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</si>
  <si>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</si>
  <si>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</si>
  <si>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</si>
  <si>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</si>
  <si>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</si>
  <si>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</si>
  <si>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</si>
  <si>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</si>
  <si>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</si>
  <si>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</si>
  <si>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</si>
  <si>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</si>
  <si>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</si>
  <si>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</si>
  <si>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</si>
  <si>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</si>
  <si>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</si>
  <si>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</si>
  <si>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</si>
  <si>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</si>
  <si>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</si>
  <si>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</si>
  <si>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</si>
  <si>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</si>
  <si>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</si>
  <si>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</si>
  <si>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</si>
  <si>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</si>
  <si>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</si>
  <si>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</si>
  <si>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</si>
  <si>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</si>
  <si>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</si>
  <si>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</si>
  <si>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</si>
  <si>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</si>
  <si>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</si>
  <si>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</si>
  <si>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</si>
  <si>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</si>
  <si>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</si>
  <si>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</si>
  <si>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</si>
  <si>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</si>
  <si>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</si>
  <si>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</si>
  <si>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</si>
  <si>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</si>
  <si>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</si>
  <si>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</si>
  <si>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</si>
  <si>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</si>
  <si>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</si>
  <si>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</si>
  <si>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</si>
  <si>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</si>
  <si>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</si>
  <si>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</si>
  <si>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</si>
  <si>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</si>
  <si>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</si>
  <si>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</si>
  <si>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</si>
  <si>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</si>
  <si>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</si>
  <si>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</si>
  <si>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</si>
  <si>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</si>
  <si>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</si>
  <si>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</si>
  <si>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</si>
  <si>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</si>
  <si>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</si>
  <si>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</si>
  <si>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</si>
  <si>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</si>
  <si>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</si>
  <si>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</si>
  <si>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</si>
  <si>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</si>
  <si>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</si>
  <si>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</si>
  <si>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</si>
  <si>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</si>
  <si>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</si>
  <si>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</si>
  <si>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</si>
  <si>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</si>
  <si>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</si>
  <si>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</si>
  <si>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</si>
  <si>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</si>
  <si>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</si>
  <si>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</si>
  <si>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</si>
  <si>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</si>
  <si>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</si>
  <si>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</si>
  <si>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</si>
  <si>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</si>
  <si>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</si>
  <si>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</si>
  <si>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</si>
  <si>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</si>
  <si>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</si>
  <si>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</si>
  <si>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</si>
  <si>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</si>
  <si>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</si>
  <si>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</si>
  <si>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</si>
  <si>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</si>
  <si>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</si>
  <si>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</si>
  <si>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</si>
  <si>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</si>
  <si>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</si>
  <si>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</si>
  <si>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</si>
  <si>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</si>
  <si>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</si>
  <si>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</si>
  <si>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</si>
  <si>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</si>
  <si>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</si>
  <si>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</si>
  <si>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</si>
  <si>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</si>
  <si>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</si>
  <si>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</si>
  <si>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</si>
  <si>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</si>
  <si>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</si>
  <si>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</si>
  <si>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</si>
  <si>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</si>
  <si>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</si>
  <si>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</si>
  <si>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</si>
  <si>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</si>
  <si>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</si>
  <si>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</si>
  <si>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</si>
  <si>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</si>
  <si>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</si>
  <si>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</si>
  <si>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</si>
  <si>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</si>
  <si>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</si>
  <si>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</si>
  <si>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</si>
  <si>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</si>
  <si>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</si>
  <si>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</si>
  <si>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</si>
  <si>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</si>
  <si>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</si>
  <si>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</si>
  <si>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</si>
  <si>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</si>
  <si>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</si>
  <si>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</si>
  <si>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</si>
  <si>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</si>
  <si>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</si>
  <si>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</si>
  <si>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</si>
  <si>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</si>
  <si>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</si>
  <si>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</si>
  <si>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</si>
  <si>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</si>
  <si>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</si>
  <si>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</si>
  <si>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</si>
  <si>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</si>
  <si>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</si>
  <si>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</si>
  <si>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</si>
  <si>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</si>
  <si>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</si>
  <si>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</si>
  <si>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</si>
  <si>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</si>
  <si>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</si>
  <si>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</si>
  <si>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</si>
  <si>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</si>
  <si>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</si>
  <si>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</si>
  <si>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</si>
  <si>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</si>
  <si>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</si>
  <si>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</si>
  <si>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</si>
  <si>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</si>
  <si>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</si>
  <si>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</si>
  <si>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</si>
  <si>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</si>
  <si>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</si>
  <si>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</si>
  <si>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</si>
  <si>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</si>
  <si>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</si>
  <si>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</si>
  <si>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</si>
  <si>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</si>
  <si>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</si>
  <si>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</si>
  <si>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</si>
  <si>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</si>
  <si>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</si>
  <si>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</si>
  <si>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</si>
  <si>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</si>
  <si>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</si>
  <si>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</si>
  <si>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</si>
  <si>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</si>
  <si>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</si>
  <si>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</si>
  <si>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</si>
  <si>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</si>
  <si>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</si>
  <si>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</si>
  <si>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</si>
  <si>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</si>
  <si>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</si>
  <si>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</si>
  <si>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</si>
  <si>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</si>
  <si>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</si>
  <si>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</si>
  <si>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</si>
  <si>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</si>
  <si>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</si>
  <si>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</si>
  <si>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</si>
  <si>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</si>
  <si>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</si>
  <si>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</si>
  <si>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</si>
  <si>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</si>
  <si>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</si>
  <si>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</si>
  <si>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</si>
  <si>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</si>
  <si>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</si>
  <si>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</si>
  <si>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</si>
  <si>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</si>
  <si>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</si>
  <si>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</si>
  <si>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</si>
  <si>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</si>
  <si>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</si>
  <si>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</si>
  <si>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</si>
  <si>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</si>
  <si>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</si>
  <si>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</si>
  <si>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</si>
  <si>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</si>
  <si>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</si>
  <si>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</si>
  <si>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</si>
  <si>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</si>
  <si>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</si>
  <si>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</si>
  <si>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</si>
  <si>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</si>
  <si>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</si>
  <si>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</si>
  <si>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</si>
  <si>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</si>
  <si>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</si>
  <si>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</si>
  <si>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</si>
  <si>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</si>
  <si>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</si>
  <si>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</si>
  <si>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</si>
  <si>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</si>
  <si>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</si>
  <si>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</si>
  <si>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</si>
  <si>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</si>
  <si>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</si>
  <si>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</si>
  <si>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</si>
  <si>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</si>
  <si>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</si>
  <si>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</si>
  <si>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</si>
  <si>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</si>
  <si>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</si>
  <si>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</si>
  <si>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</si>
  <si>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</si>
  <si>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</si>
  <si>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</si>
  <si>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</si>
  <si>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</si>
  <si>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</si>
  <si>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</si>
  <si>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</si>
  <si>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</si>
  <si>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</si>
  <si>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</si>
  <si>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</si>
  <si>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</si>
  <si>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</si>
  <si>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</si>
  <si>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</si>
  <si>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</si>
  <si>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</si>
  <si>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</si>
  <si>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</si>
  <si>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</si>
  <si>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</si>
  <si>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</si>
  <si>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</si>
  <si>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</si>
  <si>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</si>
  <si>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</si>
  <si>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</si>
  <si>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</si>
  <si>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</si>
  <si>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</si>
  <si>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</si>
  <si>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</si>
  <si>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</si>
  <si>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</si>
  <si>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</si>
  <si>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</si>
  <si>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</si>
  <si>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</si>
  <si>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</si>
  <si>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</si>
  <si>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</si>
  <si>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</si>
  <si>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</si>
  <si>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</si>
  <si>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</si>
  <si>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</si>
  <si>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</si>
  <si>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</si>
  <si>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</si>
  <si>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</si>
  <si>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</si>
  <si>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</si>
  <si>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</si>
  <si>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</si>
  <si>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</si>
  <si>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</si>
  <si>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</si>
  <si>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</si>
  <si>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</si>
  <si>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</si>
  <si>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</si>
  <si>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</si>
  <si>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</si>
  <si>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</si>
  <si>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</si>
  <si>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</si>
  <si>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</si>
  <si>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</si>
  <si>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</si>
  <si>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</si>
  <si>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</si>
  <si>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</si>
  <si>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</si>
  <si>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</si>
  <si>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</si>
  <si>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</si>
  <si>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</si>
  <si>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</si>
  <si>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</si>
  <si>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</si>
  <si>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</si>
  <si>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</si>
  <si>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</si>
  <si>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</si>
  <si>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</si>
  <si>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</si>
  <si>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</si>
  <si>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</si>
  <si>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</si>
  <si>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</si>
  <si>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</si>
  <si>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</si>
  <si>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</si>
  <si>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</si>
  <si>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</si>
  <si>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</si>
  <si>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</si>
  <si>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</si>
  <si>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</si>
  <si>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</si>
  <si>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</si>
  <si>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</si>
  <si>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</si>
  <si>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</si>
  <si>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</si>
  <si>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</si>
  <si>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</si>
  <si>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</si>
  <si>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</si>
  <si>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</si>
  <si>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</si>
  <si>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</si>
  <si>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</si>
  <si>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</si>
  <si>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</si>
  <si>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</si>
  <si>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</si>
  <si>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</si>
  <si>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</si>
  <si>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</si>
  <si>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</si>
  <si>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</si>
  <si>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</si>
  <si>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</si>
  <si>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</si>
  <si>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</si>
  <si>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</si>
  <si>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</si>
  <si>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</si>
  <si>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</si>
  <si>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</si>
  <si>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</si>
  <si>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</si>
  <si>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</si>
  <si>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</si>
  <si>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</si>
  <si>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</si>
  <si>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</si>
  <si>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</si>
  <si>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</si>
  <si>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</si>
  <si>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</si>
  <si>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</si>
  <si>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</si>
  <si>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</si>
  <si>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</si>
  <si>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</si>
  <si>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</si>
  <si>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</si>
  <si>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</si>
  <si>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</si>
  <si>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</si>
  <si>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</si>
  <si>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</si>
  <si>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</si>
  <si>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</si>
  <si>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</si>
  <si>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</si>
  <si>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</si>
  <si>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</si>
  <si>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</si>
  <si>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</si>
  <si>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</si>
  <si>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</si>
  <si>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</si>
  <si>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</si>
  <si>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</si>
  <si>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</si>
  <si>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</si>
  <si>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</si>
  <si>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</si>
  <si>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</si>
  <si>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</si>
  <si>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</si>
  <si>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</si>
  <si>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</si>
  <si>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</si>
  <si>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</si>
  <si>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</si>
  <si>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</si>
  <si>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</si>
  <si>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</si>
  <si>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</si>
  <si>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</si>
  <si>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</si>
  <si>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</si>
  <si>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</si>
  <si>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</si>
  <si>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</si>
  <si>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</si>
  <si>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</si>
  <si>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</si>
  <si>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</si>
  <si>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</si>
  <si>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</si>
  <si>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</si>
  <si>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</si>
  <si>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</si>
  <si>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</si>
  <si>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</si>
  <si>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</si>
  <si>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</si>
  <si>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</si>
  <si>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</si>
  <si>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</si>
  <si>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</si>
  <si>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</si>
  <si>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</si>
  <si>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</si>
  <si>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</si>
  <si>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</si>
  <si>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</si>
  <si>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</si>
  <si>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</si>
  <si>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</si>
  <si>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</si>
  <si>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</si>
  <si>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</si>
  <si>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</si>
  <si>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</si>
  <si>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</si>
  <si>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</si>
  <si>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</si>
  <si>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</si>
  <si>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</si>
  <si>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</si>
  <si>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</si>
  <si>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</si>
  <si>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</si>
  <si>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</si>
  <si>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</si>
  <si>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</si>
  <si>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</si>
  <si>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</si>
  <si>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</si>
  <si>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</si>
  <si>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</si>
  <si>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</si>
  <si>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</si>
  <si>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</si>
  <si>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</si>
  <si>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</si>
  <si>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</si>
  <si>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</si>
  <si>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</si>
  <si>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</si>
  <si>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</si>
  <si>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</si>
  <si>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</si>
  <si>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</si>
  <si>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</si>
  <si>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</si>
  <si>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</si>
  <si>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</si>
  <si>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</si>
  <si>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</si>
  <si>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</si>
  <si>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</si>
  <si>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</si>
  <si>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</si>
  <si>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</si>
  <si>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</si>
  <si>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</si>
  <si>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</si>
  <si>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</si>
  <si>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</si>
  <si>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</si>
  <si>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</si>
  <si>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</si>
  <si>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</si>
  <si>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</si>
  <si>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</si>
  <si>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</si>
  <si>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</si>
  <si>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</si>
  <si>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</si>
  <si>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</si>
  <si>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</si>
  <si>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</si>
  <si>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</si>
  <si>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</si>
  <si>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</si>
  <si>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</si>
  <si>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</si>
  <si>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</si>
  <si>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</si>
  <si>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</si>
  <si>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</si>
  <si>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</si>
  <si>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</si>
  <si>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</si>
  <si>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</si>
  <si>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</si>
  <si>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</si>
  <si>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</si>
  <si>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</si>
  <si>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</si>
  <si>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</si>
  <si>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</si>
  <si>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</si>
  <si>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</si>
  <si>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</si>
  <si>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</si>
  <si>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</si>
  <si>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</si>
  <si>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</si>
  <si>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</si>
  <si>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</si>
  <si>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</si>
  <si>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</si>
  <si>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</si>
  <si>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</si>
  <si>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</si>
  <si>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</si>
  <si>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</si>
  <si>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</si>
  <si>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</si>
  <si>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</si>
  <si>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</si>
  <si>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</si>
  <si>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</si>
  <si>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</si>
  <si>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</si>
  <si>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</si>
  <si>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</si>
  <si>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</si>
  <si>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</si>
  <si>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</si>
  <si>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</si>
  <si>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</si>
  <si>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</si>
  <si>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</si>
  <si>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</si>
  <si>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</si>
  <si>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</si>
  <si>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</si>
  <si>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</si>
  <si>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</si>
  <si>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</si>
  <si>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</si>
  <si>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</si>
  <si>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</si>
  <si>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</si>
  <si>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</si>
  <si>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</si>
  <si>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</si>
  <si>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</si>
  <si>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</si>
  <si>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</si>
  <si>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</si>
  <si>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</si>
  <si>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</si>
  <si>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</si>
  <si>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</si>
  <si>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</si>
  <si>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</si>
  <si>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</si>
  <si>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</si>
  <si>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</si>
  <si>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</si>
  <si>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</si>
  <si>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</si>
  <si>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</si>
  <si>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</si>
  <si>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</si>
  <si>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</si>
  <si>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</si>
  <si>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</si>
  <si>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</si>
  <si>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</si>
  <si>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</si>
  <si>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</si>
  <si>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</si>
  <si>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</si>
  <si>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</si>
  <si>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</si>
  <si>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</si>
  <si>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</si>
  <si>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</si>
  <si>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</si>
  <si>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</si>
  <si>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</si>
  <si>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</si>
  <si>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</si>
  <si>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</si>
  <si>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</si>
  <si>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</si>
  <si>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</si>
  <si>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</si>
  <si>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</si>
  <si>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</si>
  <si>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</si>
  <si>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</si>
  <si>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</si>
  <si>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</si>
  <si>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</si>
  <si>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</si>
  <si>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</si>
  <si>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</si>
  <si>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</si>
  <si>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</si>
  <si>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</si>
  <si>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</si>
  <si>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</si>
  <si>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</si>
  <si>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</si>
  <si>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</si>
  <si>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</si>
  <si>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</si>
  <si>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</si>
  <si>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</si>
  <si>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</si>
  <si>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</si>
  <si>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</si>
  <si>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</si>
  <si>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</si>
  <si>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</si>
  <si>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</si>
  <si>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</si>
  <si>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</si>
  <si>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</si>
  <si>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</si>
  <si>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</si>
  <si>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</si>
  <si>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</si>
  <si>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</si>
  <si>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</si>
  <si>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</si>
  <si>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</si>
  <si>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</si>
  <si>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</si>
  <si>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</si>
  <si>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</si>
  <si>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</si>
  <si>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</si>
  <si>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</si>
  <si>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</si>
  <si>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</si>
  <si>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</si>
  <si>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</si>
  <si>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</si>
  <si>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</si>
  <si>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</si>
  <si>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</si>
  <si>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</si>
  <si>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</si>
  <si>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</si>
  <si>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</si>
  <si>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</si>
  <si>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</si>
  <si>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</si>
  <si>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</si>
  <si>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</si>
  <si>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</si>
  <si>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</si>
  <si>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</si>
  <si>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</si>
  <si>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</si>
  <si>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</si>
  <si>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</si>
  <si>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</si>
  <si>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</si>
  <si>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</si>
  <si>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</si>
  <si>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</si>
  <si>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</si>
  <si>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</si>
  <si>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</si>
  <si>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</si>
  <si>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</si>
  <si>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</si>
  <si>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</si>
  <si>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</si>
  <si>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</si>
  <si>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</si>
  <si>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</si>
  <si>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</si>
  <si>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</si>
  <si>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</si>
  <si>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</si>
  <si>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</si>
  <si>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</si>
  <si>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</si>
  <si>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</si>
  <si>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</si>
  <si>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</si>
  <si>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</si>
  <si>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</si>
  <si>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</si>
  <si>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</si>
  <si>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</si>
  <si>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</si>
  <si>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</si>
  <si>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</si>
  <si>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</si>
  <si>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</si>
  <si>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</si>
  <si>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</si>
  <si>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</si>
  <si>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</si>
  <si>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</si>
  <si>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</si>
  <si>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</si>
  <si>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</si>
  <si>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</si>
  <si>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</si>
  <si>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</si>
  <si>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</si>
  <si>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</si>
  <si>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</si>
  <si>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</si>
  <si>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</si>
  <si>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</si>
  <si>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</si>
  <si>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</si>
  <si>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</si>
  <si>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</si>
  <si>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</si>
  <si>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</si>
  <si>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</si>
  <si>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</si>
  <si>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</si>
  <si>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</si>
  <si>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</si>
  <si>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</si>
  <si>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</si>
  <si>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</si>
  <si>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</si>
  <si>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</si>
  <si>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</si>
  <si>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</si>
  <si>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</si>
  <si>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</si>
  <si>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</si>
  <si>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</si>
  <si>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</si>
  <si>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</si>
  <si>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</si>
  <si>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</si>
  <si>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</si>
  <si>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</si>
  <si>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</si>
  <si>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</si>
  <si>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</si>
  <si>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</si>
  <si>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</si>
  <si>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</si>
  <si>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</si>
  <si>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</si>
  <si>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</si>
  <si>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</si>
  <si>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</si>
  <si>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</si>
  <si>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</si>
  <si>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</si>
  <si>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</si>
  <si>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</si>
  <si>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</si>
  <si>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</si>
  <si>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</si>
  <si>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</si>
  <si>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</si>
  <si>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</si>
  <si>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</si>
  <si>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</si>
  <si>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</si>
  <si>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</si>
  <si>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</si>
  <si>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</si>
  <si>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</si>
  <si>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</si>
  <si>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</si>
  <si>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</si>
  <si>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</si>
  <si>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</si>
  <si>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</si>
  <si>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</si>
  <si>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</si>
  <si>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</si>
  <si>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</si>
  <si>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</si>
  <si>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</si>
  <si>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</si>
  <si>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</si>
  <si>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</si>
  <si>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</si>
  <si>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</si>
  <si>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</si>
  <si>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</si>
  <si>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</si>
  <si>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</si>
  <si>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</si>
  <si>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</si>
  <si>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</si>
  <si>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</si>
  <si>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</si>
  <si>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</si>
  <si>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</si>
  <si>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</si>
  <si>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</si>
  <si>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</si>
  <si>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</si>
  <si>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</si>
  <si>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</si>
  <si>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</si>
  <si>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</si>
  <si>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</si>
  <si>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</si>
  <si>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</si>
  <si>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</si>
  <si>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</si>
  <si>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</si>
  <si>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</si>
  <si>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</si>
  <si>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</si>
  <si>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</si>
  <si>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</si>
  <si>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</si>
  <si>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</si>
  <si>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</si>
  <si>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</si>
  <si>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</si>
  <si>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</si>
  <si>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</si>
  <si>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</si>
  <si>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</si>
  <si>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</si>
  <si>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</si>
  <si>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</si>
  <si>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</si>
  <si>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</si>
  <si>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</si>
  <si>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</si>
  <si>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</si>
  <si>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</si>
  <si>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</si>
  <si>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</si>
  <si>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</si>
  <si>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</si>
  <si>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</si>
  <si>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</si>
  <si>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</si>
  <si>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</si>
  <si>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</si>
  <si>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</si>
  <si>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</si>
  <si>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</si>
  <si>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</si>
  <si>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</si>
  <si>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</si>
  <si>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</si>
  <si>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</si>
  <si>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</si>
  <si>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</si>
  <si>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</si>
  <si>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</si>
  <si>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</si>
  <si>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</si>
  <si>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</si>
  <si>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</si>
  <si>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</si>
  <si>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</si>
  <si>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</si>
  <si>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</si>
  <si>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</si>
  <si>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</si>
  <si>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</si>
  <si>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</si>
  <si>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</si>
  <si>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</si>
  <si>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</si>
  <si>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</si>
  <si>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</si>
  <si>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</si>
  <si>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</si>
  <si>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</si>
  <si>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</si>
  <si>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</si>
  <si>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</si>
  <si>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</si>
  <si>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</si>
  <si>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</si>
  <si>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</si>
  <si>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</si>
  <si>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</si>
  <si>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</si>
  <si>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</si>
  <si>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</si>
  <si>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</si>
  <si>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</si>
  <si>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</si>
  <si>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</si>
  <si>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</si>
  <si>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</si>
  <si>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</si>
  <si>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</si>
  <si>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</si>
  <si>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</si>
  <si>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</si>
  <si>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</si>
  <si>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</si>
  <si>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</si>
  <si>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</si>
  <si>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</si>
  <si>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</si>
  <si>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</si>
  <si>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</si>
  <si>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</si>
  <si>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</si>
  <si>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</si>
  <si>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</si>
  <si>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</si>
  <si>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</si>
  <si>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</si>
  <si>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</si>
  <si>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</si>
  <si>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</si>
  <si>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</si>
  <si>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</si>
  <si>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</si>
  <si>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</si>
  <si>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</si>
  <si>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</si>
  <si>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</si>
  <si>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</si>
  <si>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</si>
  <si>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</si>
  <si>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</si>
  <si>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</si>
  <si>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</si>
  <si>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</si>
  <si>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</si>
  <si>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</si>
  <si>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</si>
  <si>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</si>
  <si>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</si>
  <si>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</si>
  <si>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</si>
  <si>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</si>
  <si>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</si>
  <si>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</si>
  <si>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</si>
  <si>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</si>
  <si>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</si>
  <si>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</si>
  <si>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</si>
  <si>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</si>
  <si>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</si>
  <si>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</si>
  <si>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</si>
  <si>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</si>
  <si>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</si>
  <si>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</si>
  <si>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</si>
  <si>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</si>
  <si>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</si>
  <si>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</si>
  <si>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</si>
  <si>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</si>
  <si>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</si>
  <si>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</si>
  <si>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</si>
  <si>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</si>
  <si>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</si>
  <si>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</si>
  <si>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</si>
  <si>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</si>
  <si>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</si>
  <si>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</si>
  <si>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</si>
  <si>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</si>
  <si>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</si>
  <si>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</si>
  <si>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</si>
  <si>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</si>
  <si>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</si>
  <si>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</si>
  <si>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</si>
  <si>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</si>
  <si>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</si>
  <si>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</si>
  <si>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</si>
  <si>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</si>
  <si>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</si>
  <si>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</si>
  <si>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</si>
  <si>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</si>
  <si>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</si>
  <si>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</si>
  <si>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</si>
  <si>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</si>
  <si>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</si>
  <si>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</si>
  <si>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</si>
  <si>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</si>
  <si>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</si>
  <si>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</si>
  <si>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</si>
  <si>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</si>
  <si>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</si>
  <si>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</si>
  <si>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</si>
  <si>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</si>
  <si>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</si>
  <si>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</si>
  <si>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</si>
  <si>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</si>
  <si>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</si>
  <si>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</si>
  <si>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</si>
  <si>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</si>
  <si>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</si>
  <si>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</si>
  <si>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</si>
  <si>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</si>
  <si>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</si>
  <si>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</si>
  <si>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</si>
  <si>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</si>
  <si>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</si>
  <si>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</si>
  <si>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</si>
  <si>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</si>
  <si>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</si>
  <si>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</si>
  <si>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</si>
  <si>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</si>
  <si>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</si>
  <si>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</si>
  <si>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</si>
  <si>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</si>
  <si>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</si>
  <si>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</si>
  <si>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</si>
  <si>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</si>
  <si>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</si>
  <si>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</si>
  <si>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</si>
  <si>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</si>
  <si>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</si>
  <si>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</si>
  <si>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</si>
  <si>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</si>
  <si>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</si>
  <si>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</si>
  <si>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</si>
  <si>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</si>
  <si>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</si>
  <si>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</si>
  <si>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</si>
  <si>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</si>
  <si>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</si>
  <si>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</si>
  <si>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</si>
  <si>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</si>
  <si>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</si>
  <si>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</si>
  <si>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</si>
  <si>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</si>
  <si>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</si>
  <si>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</si>
  <si>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</si>
  <si>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</si>
  <si>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</si>
  <si>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</si>
  <si>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</si>
  <si>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</si>
  <si>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</si>
  <si>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</si>
  <si>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</si>
  <si>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</si>
  <si>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</si>
  <si>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</si>
  <si>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</si>
  <si>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</si>
  <si>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</si>
  <si>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</si>
  <si>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</si>
  <si>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</si>
  <si>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</si>
  <si>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</si>
  <si>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</si>
  <si>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</si>
  <si>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</si>
  <si>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</si>
  <si>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</si>
  <si>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</si>
  <si>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</si>
  <si>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</si>
  <si>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</si>
  <si>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</si>
  <si>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</si>
  <si>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</si>
  <si>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</si>
  <si>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</si>
  <si>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</si>
  <si>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</si>
  <si>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</si>
  <si>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</si>
  <si>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</si>
  <si>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</si>
  <si>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</si>
  <si>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</si>
  <si>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</si>
  <si>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</si>
  <si>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</si>
  <si>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</si>
  <si>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</si>
  <si>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</si>
  <si>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</si>
  <si>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</si>
  <si>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</si>
  <si>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</si>
  <si>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</si>
  <si>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</si>
  <si>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</si>
  <si>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</si>
  <si>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</si>
  <si>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</si>
  <si>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</si>
  <si>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</si>
  <si>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</si>
  <si>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</si>
  <si>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</si>
  <si>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</si>
  <si>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</si>
  <si>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</si>
  <si>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</si>
  <si>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</si>
  <si>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</si>
  <si>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</si>
  <si>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</si>
  <si>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</si>
  <si>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</si>
  <si>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</si>
  <si>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</si>
  <si>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</si>
  <si>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</si>
  <si>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</si>
  <si>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</si>
  <si>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</si>
  <si>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</si>
  <si>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</si>
  <si>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</si>
  <si>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</si>
  <si>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</si>
  <si>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</si>
  <si>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</si>
  <si>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</si>
  <si>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</si>
  <si>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</si>
  <si>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</si>
  <si>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</si>
  <si>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</si>
  <si>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</si>
  <si>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</si>
  <si>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</si>
  <si>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</si>
  <si>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</si>
  <si>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</si>
  <si>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</si>
  <si>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</si>
  <si>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</si>
  <si>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</si>
  <si>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</si>
  <si>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</si>
  <si>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</si>
  <si>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</si>
  <si>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</si>
  <si>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</si>
  <si>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</si>
  <si>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</si>
  <si>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</si>
  <si>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</si>
  <si>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</si>
  <si>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</si>
  <si>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</si>
  <si>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</si>
  <si>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</si>
  <si>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</si>
  <si>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</si>
  <si>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</si>
  <si>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</si>
  <si>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</si>
  <si>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</si>
  <si>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</si>
  <si>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</si>
  <si>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</si>
  <si>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</si>
  <si>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</si>
  <si>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</si>
  <si>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</si>
  <si>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</si>
  <si>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</si>
  <si>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</si>
  <si>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</si>
  <si>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</si>
  <si>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</si>
  <si>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</si>
  <si>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</si>
  <si>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</si>
  <si>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</si>
  <si>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</si>
  <si>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</si>
  <si>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</si>
  <si>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</si>
  <si>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</si>
  <si>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</si>
  <si>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</si>
  <si>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</si>
  <si>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</si>
  <si>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</si>
  <si>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</si>
  <si>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</si>
  <si>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</si>
  <si>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</si>
  <si>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</si>
  <si>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</si>
  <si>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</si>
  <si>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</si>
  <si>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</si>
  <si>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</si>
  <si>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</si>
  <si>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</si>
  <si>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</si>
  <si>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</si>
  <si>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</si>
  <si>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</si>
  <si>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</si>
  <si>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</si>
  <si>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</si>
  <si>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</si>
  <si>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</si>
  <si>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</si>
  <si>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</si>
  <si>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</si>
  <si>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</si>
  <si>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</si>
  <si>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</si>
  <si>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</si>
  <si>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</si>
  <si>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</si>
  <si>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</si>
  <si>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</si>
  <si>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</si>
  <si>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</si>
  <si>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</si>
  <si>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</si>
  <si>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</si>
  <si>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</si>
  <si>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</si>
  <si>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</si>
  <si>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</si>
  <si>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</si>
  <si>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</si>
  <si>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</si>
  <si>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</si>
  <si>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</si>
  <si>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</si>
  <si>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</si>
  <si>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</si>
  <si>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</si>
  <si>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</si>
  <si>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</si>
  <si>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</si>
  <si>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</si>
  <si>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</si>
  <si>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</si>
  <si>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</si>
  <si>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</si>
  <si>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</si>
  <si>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</si>
  <si>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</si>
  <si>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</si>
  <si>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</si>
  <si>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</si>
  <si>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</si>
  <si>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</si>
  <si>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</si>
  <si>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</si>
  <si>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</si>
  <si>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</si>
  <si>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</si>
  <si>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</si>
  <si>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</si>
  <si>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</si>
  <si>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</si>
  <si>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</si>
  <si>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</si>
  <si>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</si>
  <si>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</si>
  <si>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</si>
  <si>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</si>
  <si>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</si>
  <si>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</si>
  <si>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</si>
  <si>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</si>
  <si>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</si>
  <si>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</si>
  <si>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</si>
  <si>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</si>
  <si>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</si>
  <si>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</si>
  <si>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</si>
  <si>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</si>
  <si>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</si>
  <si>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</si>
  <si>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</si>
  <si>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</si>
  <si>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</si>
  <si>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</si>
  <si>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</si>
  <si>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</si>
  <si>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</si>
  <si>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</si>
  <si>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</si>
  <si>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</si>
  <si>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</si>
  <si>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</si>
  <si>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</si>
  <si>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</si>
  <si>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</si>
  <si>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</si>
  <si>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</si>
  <si>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</si>
  <si>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</si>
  <si>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</si>
  <si>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</si>
  <si>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</si>
  <si>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</si>
  <si>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</si>
  <si>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</si>
  <si>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</si>
  <si>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</si>
  <si>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</si>
  <si>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</si>
  <si>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</si>
  <si>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</si>
  <si>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</si>
  <si>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</si>
  <si>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</si>
  <si>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</si>
  <si>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</si>
  <si>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</si>
  <si>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</si>
  <si>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</si>
  <si>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</si>
  <si>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</si>
  <si>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</si>
  <si>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</si>
  <si>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</si>
  <si>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</si>
  <si>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</si>
  <si>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</si>
  <si>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</si>
  <si>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</si>
  <si>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</si>
  <si>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</si>
  <si>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</si>
  <si>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</si>
  <si>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</si>
  <si>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</si>
  <si>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</si>
  <si>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</si>
  <si>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</si>
  <si>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</si>
  <si>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</si>
  <si>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</si>
  <si>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</si>
  <si>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</si>
  <si>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</si>
  <si>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</si>
  <si>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</si>
  <si>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</si>
  <si>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</si>
  <si>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</si>
  <si>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</si>
  <si>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</si>
  <si>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</si>
  <si>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</si>
  <si>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</si>
  <si>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</si>
  <si>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</si>
  <si>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</si>
  <si>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</si>
  <si>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</si>
  <si>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</si>
  <si>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</si>
  <si>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</si>
  <si>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</si>
  <si>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</si>
  <si>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</si>
  <si>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</si>
  <si>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</si>
  <si>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</si>
  <si>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</si>
  <si>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</si>
  <si>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</si>
  <si>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</si>
  <si>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</si>
  <si>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</si>
  <si>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</si>
  <si>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</si>
  <si>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</si>
  <si>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</si>
  <si>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</si>
  <si>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</si>
  <si>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</si>
  <si>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</si>
  <si>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</si>
  <si>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</si>
  <si>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</si>
  <si>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</si>
  <si>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</si>
  <si>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</si>
  <si>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</si>
  <si>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</si>
  <si>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</si>
  <si>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</si>
  <si>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</si>
  <si>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</si>
  <si>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</si>
  <si>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</si>
  <si>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</si>
  <si>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</si>
  <si>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</si>
  <si>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</si>
  <si>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</si>
  <si>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</si>
  <si>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</si>
  <si>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</si>
  <si>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</si>
  <si>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</si>
  <si>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</si>
  <si>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</si>
  <si>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</si>
  <si>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</si>
  <si>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</si>
  <si>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</si>
  <si>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</si>
  <si>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</si>
  <si>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</si>
  <si>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</si>
  <si>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</si>
  <si>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</si>
  <si>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</si>
  <si>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</si>
  <si>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</si>
  <si>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</si>
  <si>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</si>
  <si>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</si>
  <si>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</si>
  <si>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</si>
  <si>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</si>
  <si>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</si>
  <si>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</si>
  <si>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</si>
  <si>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</si>
  <si>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</si>
  <si>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</si>
  <si>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</si>
  <si>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</si>
  <si>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</si>
  <si>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</si>
  <si>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</si>
  <si>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</si>
  <si>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</si>
  <si>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</si>
  <si>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</si>
  <si>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</si>
  <si>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</si>
  <si>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</si>
  <si>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</si>
  <si>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</si>
  <si>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</si>
  <si>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</si>
  <si>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</si>
  <si>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</si>
  <si>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</si>
  <si>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</si>
  <si>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</si>
  <si>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</si>
  <si>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</si>
  <si>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</si>
  <si>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</si>
  <si>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</si>
  <si>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</si>
  <si>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</si>
  <si>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</si>
  <si>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</si>
  <si>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</si>
  <si>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</si>
  <si>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</si>
  <si>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</si>
  <si>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</si>
  <si>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</si>
  <si>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</si>
  <si>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</si>
  <si>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</si>
  <si>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</si>
  <si>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</si>
  <si>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</si>
  <si>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</si>
  <si>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</si>
  <si>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</si>
  <si>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</si>
  <si>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</si>
  <si>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</si>
  <si>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</si>
  <si>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</si>
  <si>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</si>
  <si>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</si>
  <si>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</si>
  <si>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</si>
  <si>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</si>
  <si>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</si>
  <si>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</si>
  <si>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</si>
  <si>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</si>
  <si>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</si>
  <si>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</si>
  <si>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</si>
  <si>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</si>
  <si>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</si>
  <si>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</si>
  <si>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</si>
  <si>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</si>
  <si>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</si>
  <si>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</si>
  <si>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</si>
  <si>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</si>
  <si>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</si>
  <si>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</si>
  <si>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</si>
  <si>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</si>
  <si>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</si>
  <si>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</si>
  <si>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</si>
  <si>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</si>
  <si>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</si>
  <si>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</si>
  <si>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</si>
  <si>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</si>
  <si>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</si>
  <si>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</si>
  <si>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</si>
  <si>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</si>
  <si>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</si>
  <si>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</si>
  <si>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</si>
  <si>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</si>
  <si>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</si>
  <si>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</si>
  <si>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</si>
  <si>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</si>
  <si>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</si>
  <si>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</si>
  <si>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</si>
  <si>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</si>
  <si>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</si>
  <si>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</si>
  <si>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</si>
  <si>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</si>
  <si>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</si>
  <si>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</si>
  <si>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</si>
  <si>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</si>
  <si>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</si>
  <si>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</si>
  <si>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</si>
  <si>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</si>
  <si>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</si>
  <si>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</si>
  <si>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</si>
  <si>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</si>
  <si>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</si>
  <si>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</si>
  <si>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</si>
  <si>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</si>
  <si>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</si>
  <si>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</si>
  <si>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</si>
  <si>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</si>
  <si>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</si>
  <si>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</si>
  <si>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</si>
  <si>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</si>
  <si>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</si>
  <si>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</si>
  <si>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</si>
  <si>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</si>
  <si>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</si>
  <si>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</si>
  <si>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</si>
  <si>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</si>
  <si>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</si>
  <si>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</si>
  <si>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</si>
  <si>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</si>
  <si>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</si>
  <si>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</si>
  <si>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</si>
  <si>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</si>
  <si>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</si>
  <si>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</si>
  <si>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</si>
  <si>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</si>
  <si>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</si>
  <si>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</si>
  <si>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</si>
  <si>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</si>
  <si>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</si>
  <si>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</si>
  <si>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</si>
  <si>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</si>
  <si>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</si>
  <si>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</si>
  <si>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</si>
  <si>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</si>
  <si>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</si>
  <si>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</si>
  <si>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</si>
  <si>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</si>
  <si>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</si>
  <si>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</si>
  <si>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</si>
  <si>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</si>
  <si>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</si>
  <si>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</si>
  <si>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</si>
  <si>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</si>
  <si>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</si>
  <si>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</si>
  <si>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</si>
  <si>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</si>
  <si>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</si>
  <si>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</si>
  <si>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</si>
  <si>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</si>
  <si>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</si>
  <si>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</si>
  <si>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</si>
  <si>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</si>
  <si>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</si>
  <si>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</si>
  <si>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</si>
  <si>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</si>
  <si>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</si>
  <si>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</si>
  <si>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</si>
  <si>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</si>
  <si>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</si>
  <si>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</si>
  <si>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</si>
  <si>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</si>
  <si>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</si>
  <si>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</si>
  <si>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</si>
  <si>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</si>
  <si>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</si>
  <si>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</si>
  <si>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</si>
  <si>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</si>
  <si>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</si>
  <si>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</si>
  <si>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</si>
  <si>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</si>
  <si>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</si>
  <si>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</si>
  <si>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</si>
  <si>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</si>
  <si>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</si>
  <si>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</si>
  <si>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</si>
  <si>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</si>
  <si>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</si>
  <si>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</si>
  <si>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</si>
  <si>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</si>
  <si>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</si>
  <si>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</si>
  <si>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</si>
  <si>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</si>
  <si>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</si>
  <si>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</si>
  <si>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</si>
  <si>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</si>
  <si>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</si>
  <si>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</si>
  <si>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</si>
  <si>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</si>
  <si>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</si>
  <si>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</si>
  <si>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</si>
  <si>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</si>
  <si>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</si>
  <si>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</si>
  <si>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</si>
  <si>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</si>
  <si>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</si>
  <si>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</si>
  <si>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</si>
  <si>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</si>
  <si>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</si>
  <si>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</si>
  <si>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</si>
  <si>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</si>
  <si>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</si>
  <si>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</si>
  <si>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</si>
  <si>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</si>
  <si>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</si>
  <si>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</si>
  <si>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</si>
  <si>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</si>
  <si>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</si>
  <si>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</si>
  <si>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</si>
  <si>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</si>
  <si>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</si>
  <si>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</si>
  <si>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</si>
  <si>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</si>
  <si>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</si>
  <si>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</si>
  <si>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</si>
  <si>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</si>
  <si>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</si>
  <si>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</si>
  <si>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</si>
  <si>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</si>
  <si>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</si>
  <si>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</si>
  <si>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</si>
  <si>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</si>
  <si>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</si>
  <si>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</si>
  <si>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</si>
  <si>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</si>
  <si>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</si>
  <si>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</si>
  <si>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</si>
  <si>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</si>
  <si>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</si>
  <si>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</si>
  <si>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</si>
  <si>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</si>
  <si>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</si>
  <si>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</si>
  <si>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</si>
  <si>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</si>
  <si>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</si>
  <si>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</si>
  <si>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</si>
  <si>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</si>
  <si>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</si>
  <si>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</si>
  <si>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</si>
  <si>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</si>
  <si>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</si>
  <si>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</si>
  <si>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</si>
  <si>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</si>
  <si>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</si>
  <si>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</si>
  <si>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</si>
  <si>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</si>
  <si>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</si>
  <si>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</si>
  <si>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</si>
  <si>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</si>
  <si>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</si>
  <si>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</si>
  <si>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</si>
  <si>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</si>
  <si>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</si>
  <si>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</si>
  <si>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</si>
  <si>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</si>
  <si>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</si>
  <si>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</si>
  <si>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</si>
  <si>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</si>
  <si>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</si>
  <si>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</si>
  <si>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</si>
  <si>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</si>
  <si>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</si>
  <si>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</si>
  <si>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</si>
  <si>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</si>
  <si>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</si>
  <si>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</si>
  <si>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</si>
  <si>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</si>
  <si>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</si>
  <si>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</si>
  <si>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</si>
  <si>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</si>
  <si>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</si>
  <si>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</si>
  <si>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</si>
  <si>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</si>
  <si>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</si>
  <si>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</si>
  <si>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</si>
  <si>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</si>
  <si>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</si>
  <si>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</si>
  <si>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</si>
  <si>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</si>
  <si>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</si>
  <si>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</si>
  <si>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</si>
  <si>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</si>
  <si>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</si>
  <si>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</si>
  <si>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</si>
  <si>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</si>
  <si>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</si>
  <si>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</si>
  <si>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</si>
  <si>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</si>
  <si>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</si>
  <si>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</si>
  <si>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</si>
  <si>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</si>
  <si>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</si>
  <si>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</si>
  <si>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</si>
  <si>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</si>
  <si>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</si>
  <si>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</si>
  <si>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</si>
  <si>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</si>
  <si>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</si>
  <si>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</si>
  <si>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</si>
  <si>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</si>
  <si>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</si>
  <si>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</si>
  <si>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</si>
  <si>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</si>
  <si>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</si>
  <si>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</si>
  <si>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</si>
  <si>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</si>
  <si>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</si>
  <si>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</si>
  <si>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</si>
  <si>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</si>
  <si>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</si>
  <si>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</si>
  <si>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</si>
  <si>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</si>
  <si>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</si>
  <si>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</si>
  <si>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</si>
  <si>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</si>
  <si>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</si>
  <si>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</si>
  <si>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</si>
  <si>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</si>
  <si>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</si>
  <si>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</si>
  <si>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</si>
  <si>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</si>
  <si>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</si>
  <si>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</si>
  <si>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</si>
  <si>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</si>
  <si>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</si>
  <si>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</si>
  <si>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</si>
  <si>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</si>
  <si>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</si>
  <si>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</si>
  <si>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</si>
  <si>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</si>
  <si>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</si>
  <si>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</si>
  <si>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</si>
  <si>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</si>
  <si>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</si>
  <si>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</si>
  <si>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</si>
  <si>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</si>
  <si>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</si>
  <si>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</si>
  <si>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</si>
  <si>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</si>
  <si>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</si>
  <si>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</si>
  <si>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</si>
  <si>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</si>
  <si>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</si>
  <si>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</si>
  <si>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</si>
  <si>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</si>
  <si>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</si>
  <si>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</si>
  <si>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</si>
  <si>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</si>
  <si>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</si>
  <si>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</si>
  <si>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</si>
  <si>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</si>
  <si>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</si>
  <si>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</si>
  <si>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</si>
  <si>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</si>
  <si>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</si>
  <si>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</si>
  <si>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</si>
  <si>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</si>
  <si>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</si>
  <si>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</si>
  <si>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</si>
  <si>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</si>
  <si>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</si>
  <si>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</si>
  <si>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</si>
  <si>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</si>
  <si>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</si>
  <si>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</si>
  <si>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</si>
  <si>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</si>
  <si>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</si>
  <si>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</si>
  <si>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</si>
  <si>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</si>
  <si>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</si>
  <si>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</si>
  <si>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</si>
  <si>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</si>
  <si>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</si>
  <si>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</si>
  <si>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</si>
  <si>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</si>
  <si>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</si>
  <si>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</si>
  <si>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</si>
  <si>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</si>
  <si>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</si>
  <si>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</si>
  <si>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</si>
  <si>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</si>
  <si>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</si>
  <si>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</si>
  <si>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</si>
  <si>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</si>
  <si>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</si>
  <si>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</si>
  <si>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</si>
  <si>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</si>
  <si>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</si>
  <si>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</si>
  <si>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</si>
  <si>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</si>
  <si>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</si>
  <si>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</si>
  <si>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</si>
  <si>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</si>
  <si>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</si>
  <si>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</si>
  <si>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</si>
  <si>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</si>
  <si>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</si>
  <si>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</si>
  <si>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</si>
  <si>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</si>
  <si>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</si>
  <si>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</si>
  <si>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</si>
  <si>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</si>
  <si>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</si>
  <si>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</si>
  <si>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</si>
  <si>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</si>
  <si>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</si>
  <si>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</si>
  <si>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</si>
  <si>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</si>
  <si>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</si>
  <si>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</si>
  <si>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</si>
  <si>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</si>
  <si>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</si>
  <si>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</si>
  <si>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</si>
  <si>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</si>
  <si>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</si>
  <si>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</si>
  <si>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</si>
  <si>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</si>
  <si>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</si>
  <si>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</si>
  <si>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</si>
  <si>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</si>
  <si>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</si>
  <si>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</si>
  <si>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</si>
  <si>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</si>
  <si>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</si>
  <si>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</si>
  <si>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</si>
  <si>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</si>
  <si>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</si>
  <si>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</si>
  <si>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</si>
  <si>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</si>
  <si>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</si>
  <si>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</si>
  <si>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</si>
  <si>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</si>
  <si>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</si>
  <si>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</si>
  <si>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</si>
  <si>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</si>
  <si>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</si>
  <si>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</si>
  <si>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</si>
  <si>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</si>
  <si>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</si>
  <si>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</si>
  <si>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</si>
  <si>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</si>
  <si>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</si>
  <si>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</si>
  <si>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</si>
  <si>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</si>
  <si>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</si>
  <si>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</si>
  <si>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</si>
  <si>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</si>
  <si>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</si>
  <si>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</si>
  <si>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</si>
  <si>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</si>
  <si>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</si>
  <si>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</si>
  <si>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</si>
  <si>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</si>
  <si>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</si>
  <si>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</si>
  <si>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</si>
  <si>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</si>
  <si>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</si>
  <si>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</si>
  <si>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</si>
  <si>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</si>
  <si>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</si>
  <si>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</si>
  <si>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</si>
  <si>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</si>
  <si>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</si>
  <si>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</si>
  <si>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</si>
  <si>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</si>
  <si>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</si>
  <si>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</si>
  <si>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</si>
  <si>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</si>
  <si>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</si>
  <si>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</si>
  <si>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</si>
  <si>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</si>
  <si>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</si>
  <si>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</si>
  <si>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</si>
  <si>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</si>
  <si>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</si>
  <si>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</si>
  <si>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</si>
  <si>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</si>
  <si>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</si>
  <si>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</si>
  <si>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</si>
  <si>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</si>
  <si>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</si>
  <si>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</si>
  <si>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</si>
  <si>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</si>
  <si>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</si>
  <si>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</si>
  <si>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</si>
  <si>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</si>
  <si>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</si>
  <si>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</si>
  <si>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</si>
  <si>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</si>
  <si>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</si>
  <si>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</si>
  <si>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</si>
  <si>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</si>
  <si>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</si>
  <si>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</si>
  <si>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</si>
  <si>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</si>
  <si>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</si>
  <si>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</si>
  <si>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</si>
  <si>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</si>
  <si>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</si>
  <si>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</si>
  <si>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</si>
  <si>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</si>
  <si>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</si>
  <si>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</si>
  <si>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</si>
  <si>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</si>
  <si>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</si>
  <si>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</si>
  <si>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</si>
  <si>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</si>
  <si>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</si>
  <si>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</si>
  <si>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</si>
  <si>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</si>
  <si>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</si>
  <si>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</si>
  <si>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</si>
  <si>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</si>
  <si>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</si>
  <si>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</si>
  <si>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</si>
  <si>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</si>
  <si>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</si>
  <si>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</si>
  <si>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</si>
  <si>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</si>
  <si>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</si>
  <si>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</si>
  <si>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</si>
  <si>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</si>
  <si>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</si>
  <si>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</si>
  <si>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</si>
  <si>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</si>
  <si>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</si>
  <si>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</si>
  <si>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</si>
  <si>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</si>
  <si>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</si>
  <si>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</si>
  <si>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</si>
  <si>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</si>
  <si>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</si>
  <si>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</si>
  <si>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</si>
  <si>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</si>
  <si>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</si>
  <si>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</si>
  <si>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</si>
  <si>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</si>
  <si>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</si>
  <si>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</si>
  <si>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</si>
  <si>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</si>
  <si>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</si>
  <si>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</si>
  <si>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</si>
  <si>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</si>
  <si>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</si>
  <si>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</si>
  <si>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</si>
  <si>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</si>
  <si>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</si>
  <si>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</si>
  <si>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</si>
  <si>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</si>
  <si>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</si>
  <si>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</si>
  <si>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</si>
  <si>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</si>
  <si>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</si>
  <si>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</si>
  <si>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</si>
  <si>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</si>
  <si>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</si>
  <si>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</si>
  <si>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</si>
  <si>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</si>
  <si>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</si>
  <si>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</si>
  <si>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</si>
  <si>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</si>
  <si>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</si>
  <si>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</si>
  <si>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</si>
  <si>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</si>
  <si>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</si>
  <si>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</si>
  <si>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</si>
  <si>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</si>
  <si>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</si>
  <si>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</si>
  <si>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</si>
  <si>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</si>
  <si>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</si>
  <si>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</si>
  <si>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</si>
  <si>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</si>
  <si>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</si>
  <si>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</si>
  <si>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</si>
  <si>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</si>
  <si>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</si>
  <si>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</si>
  <si>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</si>
  <si>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</si>
  <si>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</si>
  <si>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</si>
  <si>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</si>
  <si>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</si>
  <si>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</si>
  <si>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</si>
  <si>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</si>
  <si>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</si>
  <si>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</si>
  <si>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</si>
  <si>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</si>
  <si>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</si>
  <si>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</si>
  <si>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</si>
  <si>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</si>
  <si>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</si>
  <si>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</si>
  <si>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</si>
  <si>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</si>
  <si>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</si>
  <si>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</si>
  <si>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</si>
  <si>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</si>
  <si>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</si>
  <si>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</si>
  <si>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</si>
  <si>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</si>
  <si>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</si>
  <si>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</si>
  <si>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</si>
  <si>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</si>
  <si>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</si>
  <si>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</si>
  <si>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</si>
  <si>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</si>
  <si>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</si>
  <si>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</si>
  <si>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</si>
  <si>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</si>
  <si>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</si>
  <si>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</si>
  <si>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</si>
  <si>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</si>
  <si>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</si>
  <si>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</si>
  <si>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</si>
  <si>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</si>
  <si>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</si>
  <si>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</si>
  <si>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</si>
  <si>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</si>
  <si>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</si>
  <si>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</si>
  <si>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</si>
  <si>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</si>
  <si>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</si>
  <si>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</si>
  <si>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</si>
  <si>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</si>
  <si>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</si>
  <si>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</si>
  <si>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</si>
  <si>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</si>
  <si>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</si>
  <si>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</si>
  <si>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</si>
  <si>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</si>
  <si>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</si>
  <si>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</si>
  <si>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</si>
  <si>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</si>
  <si>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</si>
  <si>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</si>
  <si>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</si>
  <si>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</si>
  <si>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</si>
  <si>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</si>
  <si>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</si>
  <si>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</si>
  <si>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</si>
  <si>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</si>
  <si>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</si>
  <si>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</si>
  <si>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</si>
  <si>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</si>
  <si>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</si>
  <si>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</si>
  <si>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</si>
  <si>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</si>
  <si>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</si>
  <si>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</si>
  <si>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</si>
  <si>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</si>
  <si>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</si>
  <si>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</si>
  <si>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</si>
  <si>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</si>
  <si>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</si>
  <si>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</si>
  <si>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</si>
  <si>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</si>
  <si>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</si>
  <si>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</si>
  <si>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</si>
  <si>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</si>
  <si>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</si>
  <si>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</si>
  <si>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</si>
  <si>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</si>
  <si>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</si>
  <si>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</si>
  <si>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</si>
  <si>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</si>
  <si>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</si>
  <si>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</si>
  <si>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</si>
  <si>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</si>
  <si>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</si>
  <si>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</si>
  <si>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</si>
  <si>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</si>
  <si>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</si>
  <si>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</si>
  <si>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</si>
  <si>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</si>
  <si>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</si>
  <si>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</si>
  <si>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</si>
  <si>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</si>
  <si>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</si>
  <si>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</si>
  <si>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</si>
  <si>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</si>
  <si>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</si>
  <si>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</si>
  <si>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</si>
  <si>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</si>
  <si>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</si>
  <si>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</si>
  <si>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</si>
  <si>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</si>
  <si>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</si>
  <si>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</si>
  <si>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</si>
  <si>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</si>
  <si>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</si>
  <si>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</si>
  <si>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</si>
  <si>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</si>
  <si>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</si>
  <si>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</si>
  <si>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</si>
  <si>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</si>
  <si>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</si>
  <si>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</si>
  <si>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</si>
  <si>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</si>
  <si>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</si>
  <si>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</si>
  <si>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</si>
  <si>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</si>
  <si>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</si>
  <si>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</si>
  <si>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</si>
  <si>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</si>
  <si>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</si>
  <si>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</si>
  <si>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</si>
  <si>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</si>
  <si>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</si>
  <si>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</si>
  <si>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</si>
  <si>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</si>
  <si>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</si>
  <si>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</si>
  <si>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</si>
  <si>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</si>
  <si>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</si>
  <si>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</si>
  <si>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</si>
  <si>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</si>
  <si>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</si>
  <si>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</si>
  <si>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</si>
  <si>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</si>
  <si>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</si>
  <si>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</si>
  <si>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</si>
  <si>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</si>
  <si>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</si>
  <si>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</si>
  <si>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</si>
  <si>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</si>
  <si>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</si>
  <si>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</si>
  <si>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</si>
  <si>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</si>
  <si>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</si>
  <si>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</si>
  <si>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</si>
  <si>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</si>
  <si>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</si>
  <si>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</si>
  <si>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</si>
  <si>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</si>
  <si>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</si>
  <si>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</si>
  <si>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</si>
  <si>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</si>
  <si>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</si>
  <si>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</si>
  <si>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</si>
  <si>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</si>
  <si>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</si>
  <si>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</si>
  <si>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</si>
  <si>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</si>
  <si>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</si>
  <si>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</si>
  <si>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</si>
  <si>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</si>
  <si>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</si>
  <si>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</si>
  <si>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</si>
  <si>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</si>
  <si>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</si>
  <si>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</si>
  <si>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</si>
  <si>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</si>
  <si>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</si>
  <si>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</si>
  <si>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</si>
  <si>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</si>
  <si>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</si>
  <si>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</si>
  <si>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</si>
  <si>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</si>
  <si>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</si>
  <si>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</si>
  <si>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</si>
  <si>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</si>
  <si>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</si>
  <si>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</si>
  <si>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</si>
  <si>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</si>
  <si>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</si>
  <si>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</si>
  <si>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</si>
  <si>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</si>
  <si>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</si>
  <si>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</si>
  <si>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</si>
  <si>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</si>
  <si>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</si>
  <si>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</si>
  <si>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</si>
  <si>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</si>
  <si>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</si>
  <si>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</si>
  <si>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</si>
  <si>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</si>
  <si>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</si>
  <si>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</si>
  <si>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</si>
  <si>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</si>
  <si>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</si>
  <si>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</si>
  <si>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</si>
  <si>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</si>
  <si>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</si>
  <si>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</si>
  <si>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</si>
  <si>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</si>
  <si>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</si>
  <si>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</si>
  <si>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</si>
  <si>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</si>
  <si>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</si>
  <si>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</si>
  <si>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</si>
  <si>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</si>
  <si>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</si>
  <si>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</si>
  <si>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</si>
  <si>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</si>
  <si>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</si>
  <si>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</si>
  <si>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</si>
  <si>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</si>
  <si>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</si>
  <si>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</si>
  <si>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</si>
  <si>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</si>
  <si>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</si>
  <si>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</si>
  <si>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</si>
  <si>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</si>
  <si>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</si>
  <si>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</si>
  <si>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</si>
  <si>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</si>
  <si>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</si>
  <si>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</si>
  <si>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</si>
  <si>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</si>
  <si>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</si>
  <si>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</si>
  <si>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</si>
  <si>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</si>
  <si>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</si>
  <si>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</si>
  <si>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</si>
  <si>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</si>
  <si>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</si>
  <si>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</si>
  <si>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</si>
  <si>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</si>
  <si>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</si>
  <si>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</si>
  <si>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</si>
  <si>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</si>
  <si>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</si>
  <si>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</si>
  <si>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</si>
  <si>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</si>
  <si>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</si>
  <si>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</si>
  <si>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</si>
  <si>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</si>
  <si>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</si>
  <si>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</si>
  <si>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</si>
  <si>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</si>
  <si>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</si>
  <si>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</si>
  <si>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</si>
  <si>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</si>
  <si>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</si>
  <si>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</si>
  <si>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</si>
  <si>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</si>
  <si>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</si>
  <si>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</si>
  <si>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</si>
  <si>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</si>
  <si>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</si>
  <si>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</si>
  <si>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</si>
  <si>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</si>
  <si>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</si>
  <si>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</si>
  <si>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</si>
  <si>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</si>
  <si>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</si>
  <si>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</si>
  <si>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</si>
  <si>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</si>
  <si>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</si>
  <si>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</si>
  <si>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</si>
  <si>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</si>
  <si>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</si>
  <si>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</si>
  <si>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</si>
  <si>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</si>
  <si>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</si>
  <si>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</si>
  <si>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</si>
  <si>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</si>
  <si>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</si>
  <si>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</si>
  <si>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</si>
  <si>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</si>
  <si>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</si>
  <si>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</si>
  <si>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</si>
  <si>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</si>
  <si>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</si>
  <si>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</si>
  <si>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</si>
  <si>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</si>
  <si>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</si>
  <si>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</si>
  <si>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</si>
  <si>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</si>
  <si>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</si>
  <si>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</si>
  <si>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</si>
  <si>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</si>
  <si>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</si>
  <si>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</si>
  <si>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</si>
  <si>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</si>
  <si>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</si>
  <si>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</si>
  <si>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</si>
  <si>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</si>
  <si>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</si>
  <si>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</si>
  <si>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</si>
  <si>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</si>
  <si>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</si>
  <si>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</si>
  <si>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</si>
  <si>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</si>
  <si>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</si>
  <si>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</si>
  <si>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</si>
  <si>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</si>
  <si>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</si>
  <si>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</si>
  <si>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</si>
  <si>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</si>
  <si>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</si>
  <si>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</si>
  <si>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</si>
  <si>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</si>
  <si>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</si>
  <si>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</si>
  <si>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</si>
  <si>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</si>
  <si>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</si>
  <si>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</si>
  <si>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</si>
  <si>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</si>
  <si>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</si>
  <si>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</si>
  <si>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</si>
  <si>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</si>
  <si>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</si>
  <si>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</si>
  <si>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</si>
  <si>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</si>
  <si>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</si>
  <si>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</si>
  <si>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</si>
  <si>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</si>
  <si>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</si>
  <si>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</si>
  <si>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</si>
  <si>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</si>
  <si>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</si>
  <si>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</si>
  <si>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</si>
  <si>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</si>
  <si>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</si>
  <si>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</si>
  <si>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</si>
  <si>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</si>
  <si>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</si>
  <si>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</si>
  <si>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</si>
  <si>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</si>
  <si>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</si>
  <si>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</si>
  <si>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</si>
  <si>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</si>
  <si>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</si>
  <si>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</si>
  <si>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</si>
  <si>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</si>
  <si>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</si>
  <si>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</si>
  <si>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</si>
  <si>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</si>
  <si>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</si>
  <si>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</si>
  <si>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</si>
  <si>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</si>
  <si>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</si>
  <si>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</si>
  <si>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</si>
  <si>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</si>
  <si>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</si>
  <si>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</si>
  <si>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</si>
  <si>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</si>
  <si>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</si>
  <si>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</si>
  <si>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</si>
  <si>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</si>
  <si>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</si>
  <si>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</si>
  <si>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</si>
  <si>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</si>
  <si>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</si>
  <si>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</si>
  <si>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</si>
  <si>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</si>
  <si>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</si>
  <si>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</si>
  <si>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</si>
  <si>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</si>
  <si>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</si>
  <si>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</si>
  <si>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</si>
  <si>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</si>
  <si>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</si>
  <si>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</si>
  <si>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</si>
  <si>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</si>
  <si>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</si>
  <si>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</si>
  <si>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</si>
  <si>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</si>
  <si>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</si>
  <si>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</si>
  <si>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</si>
  <si>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</si>
  <si>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</si>
  <si>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</si>
  <si>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</si>
  <si>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</si>
  <si>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</si>
  <si>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</si>
  <si>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</si>
  <si>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</si>
  <si>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</si>
  <si>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</si>
  <si>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</si>
  <si>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</si>
  <si>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</si>
  <si>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</si>
  <si>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</si>
  <si>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</si>
  <si>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</si>
  <si>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</si>
  <si>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</si>
  <si>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</si>
  <si>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</si>
  <si>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</si>
  <si>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</si>
  <si>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</si>
  <si>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</si>
  <si>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</si>
  <si>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</si>
  <si>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</si>
  <si>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</si>
  <si>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</si>
  <si>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</si>
  <si>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</si>
  <si>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</si>
  <si>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</si>
  <si>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</si>
  <si>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</si>
  <si>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</si>
  <si>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</si>
  <si>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</si>
  <si>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</si>
  <si>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</si>
  <si>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</si>
  <si>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</si>
  <si>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</si>
  <si>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</si>
  <si>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</si>
  <si>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</si>
  <si>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</si>
  <si>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</si>
  <si>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</si>
  <si>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</si>
  <si>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</si>
  <si>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</si>
  <si>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</si>
  <si>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</si>
  <si>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</si>
  <si>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</si>
  <si>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</si>
  <si>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</si>
  <si>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</si>
  <si>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</si>
  <si>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</si>
  <si>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</si>
  <si>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</si>
  <si>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</si>
  <si>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</si>
  <si>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</si>
  <si>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</si>
  <si>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</si>
  <si>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</si>
  <si>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</si>
  <si>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</si>
  <si>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</si>
  <si>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</si>
  <si>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</si>
  <si>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</si>
  <si>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</si>
  <si>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</si>
  <si>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</si>
  <si>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</si>
  <si>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</si>
  <si>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</si>
  <si>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</si>
  <si>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</si>
  <si>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</si>
  <si>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</si>
  <si>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</si>
  <si>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</si>
  <si>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</si>
  <si>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</si>
  <si>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</si>
  <si>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</si>
  <si>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</si>
  <si>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</si>
  <si>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</si>
  <si>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</si>
  <si>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</si>
  <si>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</si>
  <si>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</si>
  <si>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</si>
  <si>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</si>
  <si>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</si>
  <si>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</si>
  <si>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</si>
  <si>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</si>
  <si>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</si>
  <si>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</si>
  <si>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</si>
  <si>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</si>
  <si>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</si>
  <si>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</si>
  <si>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</si>
  <si>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</si>
  <si>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</si>
  <si>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</si>
  <si>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</si>
  <si>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</si>
  <si>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</si>
  <si>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</si>
  <si>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</si>
  <si>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</si>
  <si>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</si>
  <si>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</si>
  <si>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</si>
  <si>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</si>
  <si>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</si>
  <si>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</si>
  <si>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</si>
  <si>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</si>
  <si>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</si>
  <si>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</si>
  <si>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</si>
  <si>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</si>
  <si>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</si>
  <si>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</si>
  <si>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</si>
  <si>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</si>
  <si>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</si>
  <si>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</si>
  <si>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</si>
  <si>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</si>
  <si>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</si>
  <si>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</si>
  <si>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</si>
  <si>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</si>
  <si>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</si>
  <si>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</si>
  <si>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</si>
  <si>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</si>
  <si>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</si>
  <si>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</si>
  <si>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</si>
  <si>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</si>
  <si>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</si>
  <si>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</si>
  <si>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</si>
  <si>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</si>
  <si>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</si>
  <si>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</si>
  <si>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</si>
  <si>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</si>
  <si>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</si>
  <si>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</si>
  <si>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</si>
  <si>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</si>
  <si>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</si>
  <si>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</si>
  <si>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</si>
  <si>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</si>
  <si>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</si>
  <si>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</si>
  <si>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</si>
  <si>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</si>
  <si>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</si>
  <si>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</si>
  <si>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</si>
  <si>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</si>
  <si>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</si>
  <si>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</si>
  <si>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</si>
  <si>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</si>
  <si>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</si>
  <si>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</si>
  <si>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</si>
  <si>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</si>
  <si>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</si>
  <si>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</si>
  <si>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</si>
  <si>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</si>
  <si>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</si>
  <si>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</si>
  <si>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</si>
  <si>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</si>
  <si>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</si>
  <si>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</si>
  <si>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</si>
  <si>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</si>
  <si>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</si>
  <si>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</si>
  <si>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</si>
  <si>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</si>
  <si>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</si>
  <si>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</si>
  <si>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</si>
  <si>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</si>
  <si>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</si>
  <si>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</si>
  <si>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</si>
  <si>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</si>
  <si>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</si>
  <si>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</si>
  <si>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</si>
  <si>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</si>
  <si>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</si>
  <si>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</si>
  <si>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</si>
  <si>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</si>
  <si>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</si>
  <si>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</si>
  <si>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</si>
  <si>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</si>
  <si>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</si>
  <si>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</si>
  <si>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</si>
  <si>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</si>
  <si>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</si>
  <si>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</si>
  <si>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</si>
  <si>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</si>
  <si>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</si>
  <si>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</si>
  <si>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</si>
  <si>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</si>
  <si>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</si>
  <si>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</si>
  <si>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</si>
  <si>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</si>
  <si>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</si>
  <si>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</si>
  <si>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</si>
  <si>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</si>
  <si>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</si>
  <si>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</si>
  <si>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</si>
  <si>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</si>
  <si>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</si>
  <si>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</si>
  <si>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</si>
  <si>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</si>
  <si>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</si>
  <si>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</si>
  <si>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</si>
  <si>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</si>
  <si>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</si>
  <si>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</si>
  <si>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</si>
  <si>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</si>
  <si>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</si>
  <si>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</si>
  <si>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</si>
  <si>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</si>
  <si>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</si>
  <si>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</si>
  <si>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</si>
  <si>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</si>
  <si>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</si>
  <si>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</si>
  <si>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</si>
  <si>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</si>
  <si>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</si>
  <si>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</si>
  <si>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</si>
  <si>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</si>
  <si>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</si>
  <si>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</si>
  <si>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</si>
  <si>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</si>
  <si>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</si>
  <si>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</si>
  <si>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</si>
  <si>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</si>
  <si>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</si>
  <si>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</si>
  <si>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</si>
  <si>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</si>
  <si>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</si>
  <si>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</si>
  <si>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</si>
  <si>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</si>
  <si>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</si>
  <si>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</si>
  <si>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</si>
  <si>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</si>
  <si>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</si>
  <si>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</si>
  <si>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</si>
  <si>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</si>
  <si>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</si>
  <si>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</si>
  <si>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</si>
  <si>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</si>
  <si>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</si>
  <si>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</si>
  <si>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</si>
  <si>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</si>
  <si>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</si>
  <si>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</si>
  <si>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</si>
  <si>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</si>
  <si>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</si>
  <si>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</si>
  <si>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</si>
  <si>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</si>
  <si>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</si>
  <si>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</si>
  <si>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</si>
  <si>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</si>
  <si>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</si>
  <si>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</si>
  <si>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</si>
  <si>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</si>
  <si>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</si>
  <si>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</si>
  <si>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</si>
  <si>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</si>
  <si>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</si>
  <si>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</si>
  <si>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</si>
  <si>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</si>
  <si>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</si>
  <si>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</si>
  <si>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</si>
  <si>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</si>
  <si>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</si>
  <si>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</si>
  <si>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</si>
  <si>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</si>
  <si>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</si>
  <si>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</si>
  <si>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</si>
  <si>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</si>
  <si>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</si>
  <si>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</si>
  <si>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</si>
  <si>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</si>
  <si>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</si>
  <si>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</si>
  <si>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</si>
  <si>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</si>
  <si>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</si>
  <si>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</si>
  <si>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</si>
  <si>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</si>
  <si>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</si>
  <si>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</si>
  <si>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</si>
  <si>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</si>
  <si>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</si>
  <si>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</si>
  <si>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</si>
  <si>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</si>
  <si>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</si>
  <si>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</si>
  <si>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</si>
  <si>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</si>
  <si>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</si>
  <si>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</si>
  <si>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</si>
  <si>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</si>
  <si>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</si>
  <si>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</si>
  <si>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</si>
  <si>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</si>
  <si>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</si>
  <si>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</si>
  <si>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</si>
  <si>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</si>
  <si>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</si>
  <si>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</si>
  <si>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</si>
  <si>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</si>
  <si>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</si>
  <si>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</si>
  <si>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</si>
  <si>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</si>
  <si>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</si>
  <si>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</si>
  <si>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</si>
  <si>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</si>
  <si>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</si>
  <si>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</si>
  <si>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</si>
  <si>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</si>
  <si>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</si>
  <si>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</si>
  <si>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</si>
  <si>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</si>
  <si>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</si>
  <si>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</si>
  <si>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</si>
  <si>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</si>
  <si>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</si>
  <si>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</si>
  <si>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</si>
  <si>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</si>
  <si>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</si>
  <si>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</si>
  <si>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</si>
  <si>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</si>
  <si>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</si>
  <si>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</si>
  <si>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</si>
  <si>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</si>
  <si>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</si>
  <si>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</si>
  <si>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</si>
  <si>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</si>
  <si>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</si>
  <si>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</si>
  <si>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</si>
  <si>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</si>
  <si>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</si>
  <si>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</si>
  <si>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</si>
  <si>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</si>
  <si>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</si>
  <si>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</si>
  <si>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</si>
  <si>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</si>
  <si>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</si>
  <si>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</si>
  <si>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</si>
  <si>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</si>
  <si>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</si>
  <si>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</si>
  <si>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</si>
  <si>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</si>
  <si>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</si>
  <si>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</si>
  <si>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</si>
  <si>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</si>
  <si>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</si>
  <si>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</si>
  <si>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</si>
  <si>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</si>
  <si>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</si>
  <si>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</si>
  <si>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</si>
  <si>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</si>
  <si>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</si>
  <si>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</si>
  <si>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</si>
  <si>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</si>
  <si>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</si>
  <si>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</si>
  <si>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</si>
  <si>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</si>
  <si>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</si>
  <si>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</si>
  <si>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</si>
  <si>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</si>
  <si>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</si>
  <si>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</si>
  <si>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</si>
  <si>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</si>
  <si>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</si>
  <si>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</si>
  <si>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</si>
  <si>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</si>
  <si>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</si>
  <si>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</si>
  <si>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</si>
  <si>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</si>
  <si>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</si>
  <si>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</si>
  <si>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</si>
  <si>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</si>
  <si>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</si>
  <si>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</si>
  <si>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</si>
  <si>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</si>
  <si>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</si>
  <si>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</si>
  <si>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</si>
  <si>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</si>
  <si>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</si>
  <si>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</si>
  <si>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</si>
  <si>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</si>
  <si>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</si>
  <si>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</si>
  <si>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</si>
  <si>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</si>
  <si>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</si>
  <si>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</si>
  <si>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</si>
  <si>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</si>
  <si>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</si>
  <si>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</si>
  <si>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</si>
  <si>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</si>
  <si>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</si>
  <si>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</si>
  <si>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</si>
  <si>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</si>
  <si>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</si>
  <si>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</si>
  <si>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</si>
  <si>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</si>
  <si>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</si>
  <si>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</si>
  <si>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</si>
  <si>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</si>
  <si>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</si>
  <si>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</si>
  <si>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</si>
  <si>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</si>
  <si>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</si>
  <si>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</si>
  <si>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</si>
  <si>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</si>
  <si>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</si>
  <si>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</si>
  <si>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</si>
  <si>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</si>
  <si>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</si>
  <si>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</si>
  <si>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</si>
  <si>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</si>
  <si>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</si>
  <si>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</si>
  <si>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</si>
  <si>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</si>
  <si>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</si>
  <si>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</si>
  <si>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</si>
  <si>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</si>
  <si>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</si>
  <si>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</si>
  <si>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</si>
  <si>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</si>
  <si>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</si>
  <si>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</si>
  <si>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</si>
  <si>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</si>
  <si>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</si>
  <si>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</si>
  <si>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</si>
  <si>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</si>
  <si>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</si>
  <si>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</si>
  <si>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</si>
  <si>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</si>
  <si>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</si>
  <si>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</si>
  <si>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</si>
  <si>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</si>
  <si>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</si>
  <si>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</si>
  <si>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</si>
  <si>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</si>
  <si>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</si>
  <si>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</si>
  <si>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</si>
  <si>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</si>
  <si>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</si>
  <si>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</si>
  <si>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</si>
  <si>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</si>
  <si>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</si>
  <si>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</si>
  <si>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</si>
  <si>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</si>
  <si>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</si>
  <si>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</si>
  <si>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</si>
  <si>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</si>
  <si>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</si>
  <si>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</si>
  <si>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</si>
  <si>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</si>
  <si>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</si>
  <si>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</si>
  <si>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</si>
  <si>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</si>
  <si>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</si>
  <si>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</si>
  <si>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</si>
  <si>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</si>
  <si>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</si>
  <si>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</si>
  <si>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</si>
  <si>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</si>
  <si>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</si>
  <si>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</si>
  <si>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</si>
  <si>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</si>
  <si>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</si>
  <si>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</si>
  <si>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</si>
  <si>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</si>
  <si>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</si>
  <si>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</si>
  <si>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</si>
  <si>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</si>
  <si>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</si>
  <si>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</si>
  <si>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</si>
  <si>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</si>
  <si>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</si>
  <si>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</si>
  <si>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</si>
  <si>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</si>
  <si>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</si>
  <si>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</si>
  <si>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</si>
  <si>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</si>
  <si>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</si>
  <si>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</si>
  <si>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</si>
  <si>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</si>
  <si>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</si>
  <si>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</si>
  <si>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</si>
  <si>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</si>
  <si>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</si>
  <si>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</si>
  <si>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</si>
  <si>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</si>
  <si>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</si>
  <si>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</si>
  <si>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</si>
  <si>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</si>
  <si>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</si>
  <si>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</si>
  <si>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</si>
  <si>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</si>
  <si>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</si>
  <si>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</si>
  <si>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</si>
  <si>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</si>
  <si>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</si>
  <si>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</si>
  <si>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</si>
  <si>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</si>
  <si>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</si>
  <si>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</si>
  <si>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</si>
  <si>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</si>
  <si>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</si>
  <si>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</si>
  <si>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</si>
  <si>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</si>
  <si>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</si>
  <si>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</si>
  <si>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</si>
  <si>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</si>
  <si>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</si>
  <si>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</si>
  <si>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</si>
  <si>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</si>
  <si>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</si>
  <si>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</si>
  <si>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</si>
  <si>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</si>
  <si>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</si>
  <si>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</si>
  <si>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</si>
  <si>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</si>
  <si>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</si>
  <si>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</si>
  <si>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</si>
  <si>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</si>
  <si>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</si>
  <si>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</si>
  <si>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</si>
  <si>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</si>
  <si>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</si>
  <si>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</si>
  <si>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</si>
  <si>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</si>
  <si>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</si>
  <si>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</si>
  <si>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</si>
  <si>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</si>
  <si>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</si>
  <si>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</si>
  <si>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</si>
  <si>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</si>
  <si>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</si>
  <si>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</si>
  <si>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</si>
  <si>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</si>
  <si>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</si>
  <si>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</si>
  <si>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</si>
  <si>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</si>
  <si>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</si>
  <si>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</si>
  <si>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</si>
  <si>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</si>
  <si>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</si>
  <si>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</si>
  <si>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</si>
  <si>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</si>
  <si>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</si>
  <si>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</si>
  <si>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</si>
  <si>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</si>
  <si>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</si>
  <si>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</si>
  <si>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</si>
  <si>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</si>
  <si>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</si>
  <si>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</si>
  <si>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</si>
  <si>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</si>
  <si>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</si>
  <si>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</si>
  <si>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</si>
  <si>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</si>
  <si>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</si>
  <si>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</si>
  <si>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</si>
  <si>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</si>
  <si>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</si>
  <si>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</si>
  <si>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</si>
  <si>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</si>
  <si>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</si>
  <si>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</si>
  <si>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</si>
  <si>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</si>
  <si>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</si>
  <si>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</si>
  <si>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</si>
  <si>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</si>
  <si>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</si>
  <si>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</si>
  <si>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</si>
  <si>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</si>
  <si>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</si>
  <si>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</si>
  <si>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</si>
  <si>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</si>
  <si>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</si>
  <si>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</si>
  <si>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</si>
  <si>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</si>
  <si>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</si>
  <si>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</si>
  <si>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</si>
  <si>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</si>
  <si>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</si>
  <si>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</si>
  <si>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</si>
  <si>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</si>
  <si>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</si>
  <si>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</si>
  <si>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</si>
  <si>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</si>
  <si>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</si>
  <si>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</si>
  <si>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</si>
  <si>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</si>
  <si>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</si>
  <si>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</si>
  <si>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</si>
  <si>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</si>
  <si>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</si>
  <si>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</si>
  <si>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</si>
  <si>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</si>
  <si>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</si>
  <si>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</si>
  <si>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</si>
  <si>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</si>
  <si>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</si>
  <si>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</si>
  <si>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</si>
  <si>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</si>
  <si>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</si>
  <si>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</si>
  <si>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</si>
  <si>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</si>
  <si>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</si>
  <si>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</si>
  <si>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</si>
  <si>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</si>
  <si>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</si>
  <si>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</si>
  <si>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</si>
  <si>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</si>
  <si>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</si>
  <si>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</si>
  <si>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</si>
  <si>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</si>
  <si>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</si>
  <si>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</si>
  <si>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</si>
  <si>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</si>
  <si>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</si>
  <si>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</si>
  <si>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</si>
  <si>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</si>
  <si>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</si>
  <si>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</si>
  <si>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</si>
  <si>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</si>
  <si>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</si>
  <si>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</si>
  <si>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</si>
  <si>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</si>
  <si>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</si>
  <si>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</si>
  <si>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</si>
  <si>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</si>
  <si>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</si>
  <si>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</si>
  <si>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</si>
  <si>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</si>
  <si>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</si>
  <si>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</si>
  <si>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</si>
  <si>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</si>
  <si>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</si>
  <si>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</si>
  <si>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</si>
  <si>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</si>
  <si>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</si>
  <si>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</si>
  <si>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</si>
  <si>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</si>
  <si>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</si>
  <si>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</si>
  <si>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</si>
  <si>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</si>
  <si>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</si>
  <si>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</si>
  <si>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</si>
  <si>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</si>
  <si>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</si>
  <si>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</si>
  <si>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</si>
  <si>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</si>
  <si>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</si>
  <si>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</si>
  <si>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</si>
  <si>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</si>
  <si>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</si>
  <si>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</si>
  <si>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</si>
  <si>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</si>
  <si>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</si>
  <si>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</si>
  <si>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</si>
  <si>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</si>
  <si>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</si>
  <si>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</si>
  <si>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</si>
  <si>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</si>
  <si>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</si>
  <si>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</si>
  <si>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</si>
  <si>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</si>
  <si>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</si>
  <si>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</si>
  <si>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</si>
  <si>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</si>
  <si>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</si>
  <si>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</si>
  <si>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</si>
  <si>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</si>
  <si>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</si>
  <si>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</si>
  <si>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</si>
  <si>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</si>
  <si>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</si>
  <si>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</si>
  <si>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</si>
  <si>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</si>
  <si>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</si>
  <si>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</si>
  <si>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</si>
  <si>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</si>
  <si>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</si>
  <si>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</si>
  <si>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</si>
  <si>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</si>
  <si>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</si>
  <si>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</si>
  <si>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</si>
  <si>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</si>
  <si>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</si>
  <si>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</si>
  <si>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</si>
  <si>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</si>
  <si>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</si>
  <si>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</si>
  <si>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</si>
  <si>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</si>
  <si>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</si>
  <si>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</si>
  <si>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</si>
  <si>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</si>
  <si>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</si>
  <si>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</si>
  <si>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</si>
  <si>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</si>
  <si>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</si>
  <si>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</si>
  <si>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</si>
  <si>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</si>
  <si>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</si>
  <si>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</si>
  <si>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</si>
  <si>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</si>
  <si>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</si>
  <si>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</si>
  <si>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</si>
  <si>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</si>
  <si>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</si>
  <si>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</si>
  <si>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</si>
  <si>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</si>
  <si>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</si>
  <si>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</si>
  <si>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</si>
  <si>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</si>
  <si>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</si>
  <si>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</si>
  <si>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</si>
  <si>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</si>
  <si>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</si>
  <si>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</si>
  <si>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</si>
  <si>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</si>
  <si>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</si>
  <si>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</si>
  <si>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</si>
  <si>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</si>
  <si>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</si>
  <si>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</si>
  <si>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</si>
  <si>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</si>
  <si>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</si>
  <si>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</si>
  <si>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</si>
  <si>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</si>
  <si>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</si>
  <si>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</si>
  <si>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</si>
  <si>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</si>
  <si>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</si>
  <si>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</si>
  <si>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</si>
  <si>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</si>
  <si>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</si>
  <si>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</si>
  <si>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</si>
  <si>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</si>
  <si>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</si>
  <si>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</si>
  <si>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</si>
  <si>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</si>
  <si>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</si>
  <si>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</si>
  <si>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</si>
  <si>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</si>
  <si>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</si>
  <si>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</si>
  <si>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</si>
  <si>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</si>
  <si>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</si>
  <si>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</si>
  <si>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</si>
  <si>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</si>
  <si>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</si>
  <si>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</si>
  <si>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</si>
  <si>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</si>
  <si>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</si>
  <si>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</si>
  <si>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</si>
  <si>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</si>
  <si>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</si>
  <si>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</si>
  <si>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</si>
  <si>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</si>
  <si>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</si>
  <si>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</si>
  <si>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</si>
  <si>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</si>
  <si>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</si>
  <si>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</si>
  <si>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</si>
  <si>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</si>
  <si>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</si>
  <si>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</si>
  <si>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</si>
  <si>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</si>
  <si>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</si>
  <si>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</si>
  <si>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</si>
  <si>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</si>
  <si>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</si>
  <si>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</si>
  <si>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</si>
  <si>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</si>
  <si>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</si>
  <si>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</si>
  <si>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</si>
  <si>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</si>
  <si>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</si>
  <si>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</si>
  <si>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</si>
  <si>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</si>
  <si>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</si>
  <si>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</si>
  <si>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</si>
  <si>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</si>
  <si>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</si>
  <si>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</si>
  <si>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</si>
  <si>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</si>
  <si>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</si>
  <si>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</si>
  <si>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</si>
  <si>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</si>
  <si>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</si>
  <si>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</si>
  <si>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</si>
  <si>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</si>
  <si>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</si>
  <si>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</si>
  <si>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</si>
  <si>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</si>
  <si>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</si>
  <si>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</si>
  <si>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</si>
  <si>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</si>
  <si>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</si>
  <si>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</si>
  <si>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</si>
  <si>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</si>
  <si>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</si>
  <si>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</si>
  <si>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</si>
  <si>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</si>
  <si>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</si>
  <si>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</si>
  <si>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</si>
  <si>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</si>
  <si>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</si>
  <si>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</si>
  <si>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</si>
  <si>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</si>
  <si>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</si>
  <si>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</si>
  <si>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</si>
  <si>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</si>
  <si>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</si>
  <si>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</si>
  <si>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</si>
  <si>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</si>
  <si>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</si>
  <si>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</si>
  <si>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</si>
  <si>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</si>
  <si>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</si>
  <si>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</si>
  <si>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</si>
  <si>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</si>
  <si>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</si>
  <si>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</si>
  <si>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</si>
  <si>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</si>
  <si>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</si>
  <si>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</si>
  <si>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</si>
  <si>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</si>
  <si>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</si>
  <si>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</si>
  <si>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</si>
  <si>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</si>
  <si>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</si>
  <si>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</si>
  <si>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</si>
  <si>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</si>
  <si>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</si>
  <si>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</si>
  <si>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</si>
  <si>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</si>
  <si>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</si>
  <si>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</si>
  <si>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</si>
  <si>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</si>
  <si>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</si>
  <si>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</si>
  <si>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</si>
  <si>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</si>
  <si>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</si>
  <si>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</si>
  <si>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</si>
  <si>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</si>
  <si>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</si>
  <si>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</si>
  <si>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</si>
  <si>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</si>
  <si>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</si>
  <si>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</si>
  <si>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</si>
  <si>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</si>
  <si>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</si>
  <si>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</si>
  <si>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</si>
  <si>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</si>
  <si>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</si>
  <si>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</si>
  <si>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</si>
  <si>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</si>
  <si>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</si>
  <si>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</si>
  <si>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</si>
  <si>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</si>
  <si>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</si>
  <si>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</si>
  <si>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</si>
  <si>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</si>
  <si>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</si>
  <si>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</si>
  <si>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</si>
  <si>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</si>
  <si>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</si>
  <si>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</si>
  <si>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</si>
  <si>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</si>
  <si>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</si>
  <si>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</si>
  <si>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</si>
  <si>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</si>
  <si>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</si>
  <si>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</si>
  <si>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</si>
  <si>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</si>
  <si>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</si>
  <si>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</si>
  <si>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</si>
  <si>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</si>
  <si>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</si>
  <si>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</si>
  <si>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</si>
  <si>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</si>
  <si>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</si>
  <si>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</si>
  <si>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</si>
  <si>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</si>
  <si>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</si>
  <si>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</si>
  <si>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</si>
  <si>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</si>
  <si>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</si>
  <si>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</si>
  <si>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</si>
  <si>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</si>
  <si>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</si>
  <si>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</si>
  <si>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</si>
  <si>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</si>
  <si>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</si>
  <si>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</si>
  <si>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</si>
  <si>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</si>
  <si>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</si>
  <si>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</si>
  <si>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</si>
  <si>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</si>
  <si>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</si>
  <si>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</si>
  <si>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</si>
  <si>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</si>
  <si>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</si>
  <si>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</si>
  <si>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</si>
  <si>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</si>
  <si>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</si>
  <si>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</si>
  <si>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</si>
  <si>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</si>
  <si>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</si>
  <si>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</si>
  <si>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</si>
  <si>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</si>
  <si>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</si>
  <si>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</si>
  <si>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</si>
  <si>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</si>
  <si>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</si>
  <si>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</si>
  <si>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</si>
  <si>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</si>
  <si>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</si>
  <si>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</si>
  <si>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</si>
  <si>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</si>
  <si>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</si>
  <si>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</si>
  <si>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</si>
  <si>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</si>
  <si>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</si>
  <si>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</si>
  <si>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</si>
  <si>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</si>
  <si>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</si>
  <si>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</si>
  <si>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</si>
  <si>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</si>
  <si>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</si>
  <si>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</si>
  <si>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</si>
  <si>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</si>
  <si>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</si>
  <si>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</si>
  <si>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</si>
  <si>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</si>
  <si>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</si>
  <si>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</si>
  <si>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</si>
  <si>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</si>
  <si>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</si>
  <si>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</si>
  <si>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</si>
  <si>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</si>
  <si>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</si>
  <si>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</si>
  <si>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</si>
  <si>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</si>
  <si>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</si>
  <si>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</si>
  <si>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</si>
  <si>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</si>
  <si>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</si>
  <si>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</si>
  <si>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</si>
  <si>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</si>
  <si>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</si>
  <si>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</si>
  <si>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</si>
  <si>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</si>
  <si>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</si>
  <si>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</si>
  <si>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</si>
  <si>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</si>
  <si>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</si>
  <si>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</si>
  <si>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</si>
  <si>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</si>
  <si>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</si>
  <si>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</si>
  <si>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</si>
  <si>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</si>
  <si>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</si>
  <si>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</si>
  <si>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</si>
  <si>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</si>
  <si>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</si>
  <si>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</si>
  <si>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</si>
  <si>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</si>
  <si>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</si>
  <si>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</si>
  <si>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</si>
  <si>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</si>
  <si>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</si>
  <si>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</si>
  <si>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</si>
  <si>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</si>
  <si>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</si>
  <si>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</si>
  <si>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</si>
  <si>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</si>
  <si>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</si>
  <si>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</si>
  <si>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</si>
  <si>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</si>
  <si>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</si>
  <si>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</si>
  <si>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</si>
  <si>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</si>
  <si>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</si>
  <si>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</si>
  <si>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</si>
  <si>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</si>
  <si>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</si>
  <si>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</si>
  <si>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</si>
  <si>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</si>
  <si>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</si>
  <si>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</si>
  <si>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</si>
  <si>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</si>
  <si>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</si>
  <si>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</si>
  <si>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</si>
  <si>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</si>
  <si>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</si>
  <si>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</si>
  <si>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</si>
  <si>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</si>
  <si>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</si>
  <si>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</si>
  <si>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</si>
  <si>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</si>
  <si>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</si>
  <si>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</si>
  <si>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</si>
  <si>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</si>
  <si>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</si>
  <si>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</si>
  <si>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</si>
  <si>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</si>
  <si>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</si>
  <si>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</si>
  <si>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</si>
  <si>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</si>
  <si>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</si>
  <si>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</si>
  <si>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</si>
  <si>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</si>
  <si>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</si>
  <si>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</si>
  <si>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</si>
  <si>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</si>
  <si>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</si>
  <si>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</si>
  <si>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</si>
  <si>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</si>
  <si>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</si>
  <si>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</si>
  <si>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</si>
  <si>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</si>
  <si>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</si>
  <si>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</si>
  <si>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</si>
  <si>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</si>
  <si>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</si>
  <si>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</si>
  <si>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</si>
  <si>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</si>
  <si>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</si>
  <si>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</si>
  <si>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</si>
  <si>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</si>
  <si>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</si>
  <si>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</si>
  <si>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</si>
  <si>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</si>
  <si>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</si>
  <si>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</si>
  <si>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</si>
  <si>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</si>
  <si>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</si>
  <si>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</si>
  <si>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</si>
  <si>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</si>
  <si>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</si>
  <si>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</si>
  <si>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</si>
  <si>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</si>
  <si>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</si>
  <si>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</si>
  <si>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</si>
  <si>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</si>
  <si>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</si>
  <si>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</si>
  <si>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</si>
  <si>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</si>
  <si>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</si>
  <si>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</si>
  <si>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</si>
  <si>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</si>
  <si>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</si>
  <si>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</si>
  <si>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</si>
  <si>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</si>
  <si>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</si>
  <si>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</si>
  <si>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</si>
  <si>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</si>
  <si>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</si>
  <si>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</si>
  <si>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</si>
  <si>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</si>
  <si>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</si>
  <si>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</si>
  <si>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</si>
  <si>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</si>
  <si>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</si>
  <si>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</si>
  <si>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</si>
  <si>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</si>
  <si>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</si>
  <si>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</si>
  <si>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</si>
  <si>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</si>
  <si>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</si>
  <si>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</si>
  <si>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</si>
  <si>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</si>
  <si>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</si>
  <si>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</si>
  <si>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</si>
  <si>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</si>
  <si>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</si>
  <si>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</si>
  <si>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</si>
  <si>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</si>
  <si>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</si>
  <si>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</si>
  <si>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</si>
  <si>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</si>
  <si>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</si>
  <si>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</si>
  <si>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</si>
  <si>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</si>
  <si>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</si>
  <si>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</si>
  <si>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</si>
  <si>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</si>
  <si>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</si>
  <si>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</si>
  <si>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</si>
  <si>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</si>
  <si>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</si>
  <si>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</si>
  <si>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</si>
  <si>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</si>
  <si>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</si>
  <si>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</si>
  <si>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</si>
  <si>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</si>
  <si>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</si>
  <si>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</si>
  <si>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</si>
  <si>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</si>
  <si>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</si>
  <si>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</si>
  <si>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</si>
  <si>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</si>
  <si>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</si>
  <si>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</si>
  <si>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</si>
  <si>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</si>
  <si>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</si>
  <si>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</si>
  <si>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</si>
  <si>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</si>
  <si>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</si>
  <si>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</si>
  <si>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</si>
  <si>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</si>
  <si>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</si>
  <si>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</si>
  <si>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</si>
  <si>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</si>
  <si>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</si>
  <si>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</si>
  <si>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</si>
  <si>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</si>
  <si>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</si>
  <si>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</si>
  <si>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</si>
  <si>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</si>
  <si>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</si>
  <si>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</si>
  <si>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</si>
  <si>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</si>
  <si>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</si>
  <si>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</si>
  <si>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</si>
  <si>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</si>
  <si>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</si>
  <si>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</si>
  <si>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</si>
  <si>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</si>
  <si>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</si>
  <si>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</si>
  <si>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</si>
  <si>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</si>
  <si>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</si>
  <si>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</si>
  <si>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</si>
  <si>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</si>
  <si>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</si>
  <si>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</si>
  <si>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</si>
  <si>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</si>
  <si>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</si>
  <si>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</si>
  <si>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</si>
  <si>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</si>
  <si>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</si>
  <si>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</si>
  <si>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</si>
  <si>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</si>
  <si>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</si>
  <si>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</si>
  <si>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</si>
  <si>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</si>
  <si>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</si>
  <si>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</si>
  <si>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</si>
  <si>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</si>
  <si>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</si>
  <si>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</si>
  <si>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</si>
  <si>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</si>
  <si>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</si>
  <si>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</si>
  <si>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</si>
  <si>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</si>
  <si>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</si>
  <si>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</si>
  <si>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</si>
  <si>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</si>
  <si>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</si>
  <si>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</si>
  <si>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</si>
  <si>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</si>
  <si>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</si>
  <si>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</si>
  <si>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</si>
  <si>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</si>
  <si>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</si>
  <si>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</si>
  <si>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</si>
  <si>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</si>
  <si>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</si>
  <si>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</si>
  <si>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</si>
  <si>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</si>
  <si>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</si>
  <si>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</si>
  <si>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</si>
  <si>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</si>
  <si>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</si>
  <si>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</si>
  <si>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</si>
  <si>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</si>
  <si>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</si>
  <si>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</si>
  <si>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</si>
  <si>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</si>
  <si>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</si>
  <si>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</si>
  <si>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</si>
  <si>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</si>
  <si>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</si>
  <si>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</si>
  <si>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</si>
  <si>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</si>
  <si>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</si>
  <si>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</si>
  <si>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</si>
  <si>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</si>
  <si>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</si>
  <si>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</si>
  <si>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</si>
  <si>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</si>
  <si>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</si>
  <si>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</si>
  <si>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</si>
  <si>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</si>
  <si>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</si>
  <si>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</si>
  <si>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</si>
  <si>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</si>
  <si>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</si>
  <si>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</si>
  <si>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</si>
  <si>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</si>
  <si>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</si>
  <si>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</si>
  <si>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</si>
  <si>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</si>
  <si>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</si>
  <si>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</si>
  <si>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</si>
  <si>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</si>
  <si>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</si>
  <si>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</si>
  <si>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</si>
  <si>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</si>
  <si>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</si>
  <si>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</si>
  <si>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</si>
  <si>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</si>
  <si>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</si>
  <si>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</si>
  <si>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</si>
  <si>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</si>
  <si>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</si>
  <si>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</si>
  <si>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</si>
  <si>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</si>
  <si>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</si>
  <si>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</si>
  <si>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</si>
  <si>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</si>
  <si>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</si>
  <si>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</si>
  <si>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</si>
  <si>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</si>
  <si>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</si>
  <si>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</si>
  <si>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</si>
  <si>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</si>
  <si>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</si>
  <si>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</si>
  <si>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</si>
  <si>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</si>
  <si>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</si>
  <si>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</si>
  <si>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</si>
  <si>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</si>
  <si>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</si>
  <si>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</si>
  <si>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</si>
  <si>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</si>
  <si>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</si>
  <si>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</si>
  <si>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</si>
  <si>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</si>
  <si>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</si>
  <si>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</si>
  <si>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</si>
  <si>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</si>
  <si>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</si>
  <si>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</si>
  <si>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</si>
  <si>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</si>
  <si>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</si>
  <si>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</si>
  <si>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</si>
  <si>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</si>
  <si>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</si>
  <si>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</si>
  <si>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</si>
  <si>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</si>
  <si>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</si>
  <si>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</si>
  <si>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</si>
  <si>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</si>
  <si>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</si>
  <si>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</si>
  <si>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</si>
  <si>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</si>
  <si>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</si>
  <si>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</si>
  <si>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</si>
  <si>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</si>
  <si>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</si>
  <si>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</si>
  <si>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</si>
  <si>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</si>
  <si>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</si>
  <si>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</si>
  <si>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</si>
  <si>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</si>
  <si>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</si>
  <si>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</si>
  <si>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</si>
  <si>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</si>
  <si>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</si>
  <si>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</si>
  <si>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</si>
  <si>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</si>
  <si>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</si>
  <si>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</si>
  <si>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</si>
  <si>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</si>
  <si>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</si>
  <si>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</si>
  <si>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</si>
  <si>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</si>
  <si>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</si>
  <si>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</si>
  <si>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</si>
  <si>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</si>
  <si>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</si>
  <si>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</si>
  <si>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</si>
  <si>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</si>
  <si>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</si>
  <si>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</si>
  <si>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</si>
  <si>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</si>
  <si>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</si>
  <si>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</si>
  <si>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</si>
  <si>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</si>
  <si>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</si>
  <si>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</si>
  <si>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</si>
  <si>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</si>
  <si>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</si>
  <si>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</si>
  <si>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</si>
  <si>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</si>
  <si>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</si>
  <si>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</si>
  <si>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</si>
  <si>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</si>
  <si>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</si>
  <si>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</si>
  <si>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</si>
  <si>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</si>
  <si>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</si>
  <si>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</si>
  <si>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</si>
  <si>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</si>
  <si>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</si>
  <si>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</si>
  <si>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</si>
  <si>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</si>
  <si>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</si>
  <si>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</si>
  <si>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</si>
  <si>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</si>
  <si>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</si>
  <si>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</si>
  <si>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</si>
  <si>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</si>
  <si>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</si>
  <si>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</si>
  <si>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</si>
  <si>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</si>
  <si>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</si>
  <si>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</si>
  <si>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</si>
  <si>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</si>
  <si>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</si>
  <si>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</si>
  <si>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</si>
  <si>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</si>
  <si>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</si>
  <si>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</si>
  <si>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</si>
  <si>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</si>
  <si>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</si>
  <si>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</si>
  <si>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</si>
  <si>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</si>
  <si>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</si>
  <si>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</si>
  <si>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</si>
  <si>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</si>
  <si>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</si>
  <si>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</si>
  <si>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</si>
  <si>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</si>
  <si>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</si>
  <si>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</si>
  <si>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</si>
  <si>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</si>
  <si>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</si>
  <si>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</si>
  <si>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</si>
  <si>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</si>
  <si>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</si>
  <si>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</si>
  <si>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</si>
  <si>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</si>
  <si>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</si>
  <si>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</si>
  <si>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</si>
  <si>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</si>
  <si>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</si>
  <si>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</si>
  <si>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</si>
  <si>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</si>
  <si>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</si>
  <si>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</si>
  <si>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</si>
  <si>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</si>
  <si>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</si>
  <si>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</si>
  <si>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</si>
  <si>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</si>
  <si>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</si>
  <si>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</si>
  <si>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</si>
  <si>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</si>
  <si>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</si>
  <si>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</si>
  <si>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</si>
  <si>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</si>
  <si>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</si>
  <si>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</si>
  <si>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</si>
  <si>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</si>
  <si>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</si>
  <si>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</si>
  <si>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</si>
  <si>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</si>
  <si>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</si>
  <si>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</si>
  <si>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</si>
  <si>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</si>
  <si>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</si>
  <si>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</si>
  <si>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</si>
  <si>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</si>
  <si>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</si>
  <si>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</si>
  <si>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</si>
  <si>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</si>
  <si>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</si>
  <si>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</si>
  <si>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</si>
  <si>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</si>
  <si>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</si>
  <si>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</si>
  <si>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</si>
  <si>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</si>
  <si>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</si>
  <si>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</si>
  <si>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</si>
  <si>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</si>
  <si>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</si>
  <si>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</si>
  <si>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</si>
  <si>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</si>
  <si>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</si>
  <si>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</si>
  <si>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</si>
  <si>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</si>
  <si>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</si>
  <si>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</si>
  <si>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</si>
  <si>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</si>
  <si>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</si>
  <si>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</si>
  <si>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</si>
  <si>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</si>
  <si>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</si>
  <si>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</si>
  <si>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</si>
  <si>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</si>
  <si>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</si>
  <si>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</si>
  <si>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</si>
  <si>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</si>
  <si>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</si>
  <si>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</si>
  <si>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</si>
  <si>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</si>
  <si>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</si>
  <si>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</si>
  <si>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</si>
  <si>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</si>
  <si>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</si>
  <si>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</si>
  <si>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</si>
  <si>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</si>
  <si>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</si>
  <si>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</si>
  <si>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</si>
  <si>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</si>
  <si>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</si>
  <si>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</si>
  <si>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</si>
  <si>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</si>
  <si>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</si>
  <si>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</si>
  <si>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</si>
  <si>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</si>
  <si>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</si>
  <si>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</si>
  <si>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</si>
  <si>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</si>
  <si>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</si>
  <si>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</si>
  <si>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</si>
  <si>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</si>
  <si>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</si>
  <si>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</si>
  <si>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</si>
  <si>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</si>
  <si>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</si>
  <si>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</si>
  <si>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</si>
  <si>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</si>
  <si>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</si>
  <si>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</si>
  <si>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</si>
  <si>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</si>
  <si>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</si>
  <si>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</si>
  <si>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</si>
  <si>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</si>
  <si>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</si>
  <si>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</si>
  <si>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</si>
  <si>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</si>
  <si>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</si>
  <si>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</si>
  <si>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</si>
  <si>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</si>
  <si>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</si>
  <si>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</si>
  <si>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</si>
  <si>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</si>
  <si>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</si>
  <si>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</si>
  <si>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</si>
  <si>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</si>
  <si>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</si>
  <si>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</si>
  <si>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</si>
  <si>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</si>
  <si>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</si>
  <si>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</si>
  <si>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</si>
  <si>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</si>
  <si>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</si>
  <si>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</si>
  <si>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</si>
  <si>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</si>
  <si>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</si>
  <si>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</si>
  <si>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</si>
  <si>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</si>
  <si>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</si>
  <si>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</si>
  <si>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</si>
  <si>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</si>
  <si>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</si>
  <si>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</si>
  <si>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</si>
  <si>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</si>
  <si>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</si>
  <si>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</si>
  <si>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</si>
  <si>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</si>
  <si>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</si>
  <si>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</si>
  <si>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</si>
  <si>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</si>
  <si>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</si>
  <si>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</si>
  <si>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</si>
  <si>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</si>
  <si>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</si>
  <si>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</si>
  <si>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</si>
  <si>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</si>
  <si>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</si>
  <si>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</si>
  <si>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</si>
  <si>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</si>
  <si>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</si>
  <si>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</si>
  <si>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</si>
  <si>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</si>
  <si>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</si>
  <si>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</si>
  <si>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</si>
  <si>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</si>
  <si>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</si>
  <si>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</si>
  <si>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</si>
  <si>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</si>
  <si>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</si>
  <si>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</si>
  <si>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</si>
  <si>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</si>
  <si>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</si>
  <si>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</si>
  <si>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</si>
  <si>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</si>
  <si>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</si>
  <si>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</si>
  <si>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</si>
  <si>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</si>
  <si>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</si>
  <si>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</si>
  <si>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</si>
  <si>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</si>
  <si>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</si>
  <si>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</si>
  <si>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</si>
  <si>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</si>
  <si>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</si>
  <si>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</si>
  <si>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</si>
  <si>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</si>
  <si>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</si>
  <si>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</si>
  <si>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</si>
  <si>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</si>
  <si>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</si>
  <si>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</si>
  <si>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</si>
  <si>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</si>
  <si>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</si>
  <si>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</si>
  <si>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</si>
  <si>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</si>
  <si>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</si>
  <si>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</si>
  <si>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</si>
  <si>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</si>
  <si>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</si>
  <si>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</si>
  <si>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</si>
  <si>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</si>
  <si>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</si>
  <si>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</si>
  <si>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</si>
  <si>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</si>
  <si>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</si>
  <si>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</si>
  <si>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</si>
  <si>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</si>
  <si>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</si>
  <si>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</si>
  <si>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</si>
  <si>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</si>
  <si>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</si>
  <si>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</si>
  <si>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</si>
  <si>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</si>
  <si>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</si>
  <si>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</si>
  <si>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</si>
  <si>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</si>
  <si>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</si>
  <si>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</si>
  <si>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</si>
  <si>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</si>
  <si>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</si>
  <si>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</si>
  <si>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</si>
  <si>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</si>
  <si>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</si>
  <si>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</si>
  <si>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</si>
  <si>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</si>
  <si>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</si>
  <si>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</si>
  <si>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</si>
  <si>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</si>
  <si>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</si>
  <si>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</si>
  <si>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</si>
  <si>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</si>
  <si>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</si>
  <si>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</si>
  <si>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</si>
  <si>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</si>
  <si>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</si>
  <si>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</si>
  <si>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</si>
  <si>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</si>
  <si>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</si>
  <si>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</si>
  <si>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</si>
  <si>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</si>
  <si>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</si>
  <si>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</si>
  <si>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</si>
  <si>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</si>
  <si>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</si>
  <si>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</si>
  <si>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</si>
  <si>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</si>
  <si>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</si>
  <si>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</si>
  <si>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</si>
  <si>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</si>
  <si>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</si>
  <si>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</si>
  <si>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</si>
  <si>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</si>
  <si>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</si>
  <si>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</si>
  <si>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</si>
  <si>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</si>
  <si>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</si>
  <si>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</si>
  <si>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</si>
  <si>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</si>
  <si>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</si>
  <si>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</si>
  <si>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</si>
  <si>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</si>
  <si>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</si>
  <si>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</si>
  <si>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</si>
  <si>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</si>
  <si>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</si>
  <si>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</si>
  <si>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</si>
  <si>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</si>
  <si>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</si>
  <si>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</si>
  <si>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</si>
  <si>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</si>
  <si>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</si>
  <si>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</si>
  <si>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</si>
  <si>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</si>
  <si>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</si>
  <si>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</si>
  <si>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</si>
  <si>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</si>
  <si>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</si>
  <si>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</si>
  <si>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</si>
  <si>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</si>
  <si>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</si>
  <si>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</si>
  <si>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</si>
  <si>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</si>
  <si>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</si>
  <si>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</si>
  <si>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</si>
  <si>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</si>
  <si>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</si>
  <si>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</si>
  <si>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</si>
  <si>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</si>
  <si>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</si>
  <si>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</si>
  <si>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</si>
  <si>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</si>
  <si>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</si>
  <si>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</si>
  <si>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</si>
  <si>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</si>
  <si>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</si>
  <si>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</si>
  <si>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</si>
  <si>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</si>
  <si>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</si>
  <si>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</si>
  <si>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</si>
  <si>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</si>
  <si>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</si>
  <si>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</si>
  <si>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</si>
  <si>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</si>
  <si>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</si>
  <si>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</si>
  <si>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</si>
  <si>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</si>
  <si>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</si>
  <si>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</si>
  <si>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</si>
  <si>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</si>
  <si>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</si>
  <si>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</si>
  <si>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</si>
  <si>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</si>
  <si>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</si>
  <si>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</si>
  <si>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</si>
  <si>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</si>
  <si>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</si>
  <si>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</si>
  <si>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</si>
  <si>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</si>
  <si>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</si>
  <si>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</si>
  <si>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</si>
  <si>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</si>
  <si>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</si>
  <si>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</si>
  <si>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</si>
  <si>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</si>
  <si>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</si>
  <si>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</si>
  <si>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</si>
  <si>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</si>
  <si>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</si>
  <si>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</si>
  <si>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</si>
  <si>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</si>
  <si>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</si>
  <si>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</si>
  <si>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</si>
  <si>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</si>
  <si>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</si>
  <si>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</si>
  <si>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</si>
  <si>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</si>
  <si>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</si>
  <si>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</si>
  <si>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</si>
  <si>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</si>
  <si>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</si>
  <si>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</si>
  <si>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</si>
  <si>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</si>
  <si>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</si>
  <si>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</si>
  <si>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</si>
  <si>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</si>
  <si>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</si>
  <si>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</si>
  <si>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</si>
  <si>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</si>
  <si>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</si>
  <si>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</si>
  <si>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</si>
  <si>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</si>
  <si>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</si>
  <si>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</si>
  <si>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</si>
  <si>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</si>
  <si>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</si>
  <si>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</si>
  <si>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</si>
  <si>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</si>
  <si>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</si>
  <si>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</si>
  <si>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</si>
  <si>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</si>
  <si>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</si>
  <si>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</si>
  <si>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</si>
  <si>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</si>
  <si>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</si>
  <si>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</si>
  <si>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</si>
  <si>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</si>
  <si>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</si>
  <si>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</si>
  <si>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</si>
  <si>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</si>
  <si>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</si>
  <si>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</si>
  <si>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</si>
  <si>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</si>
  <si>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</si>
  <si>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</si>
  <si>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</si>
  <si>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</si>
  <si>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</si>
  <si>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</si>
  <si>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</si>
  <si>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</si>
  <si>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</si>
  <si>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</si>
  <si>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</si>
  <si>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</si>
  <si>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</si>
  <si>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</si>
  <si>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</si>
  <si>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</si>
  <si>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</si>
  <si>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</si>
  <si>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</si>
  <si>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</si>
  <si>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</si>
  <si>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</si>
  <si>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</si>
  <si>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</si>
  <si>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</si>
  <si>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</si>
  <si>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</si>
  <si>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</si>
  <si>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</si>
  <si>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</si>
  <si>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</si>
  <si>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</si>
  <si>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</si>
  <si>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</si>
  <si>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</si>
  <si>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</si>
  <si>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</si>
  <si>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</si>
  <si>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</si>
  <si>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</si>
  <si>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</si>
  <si>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</si>
  <si>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</si>
  <si>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</si>
  <si>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</si>
  <si>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</si>
  <si>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</si>
  <si>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</si>
  <si>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</si>
  <si>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</si>
  <si>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</si>
  <si>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</si>
  <si>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</si>
  <si>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</si>
  <si>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</si>
  <si>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</si>
  <si>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</si>
  <si>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</si>
  <si>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</si>
  <si>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</si>
  <si>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</si>
  <si>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</si>
  <si>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</si>
  <si>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</si>
  <si>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</si>
  <si>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</si>
  <si>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</si>
  <si>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</si>
  <si>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</si>
  <si>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</si>
  <si>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</si>
  <si>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</si>
  <si>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</si>
  <si>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</si>
  <si>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</si>
  <si>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</si>
  <si>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</si>
  <si>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</si>
  <si>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</si>
  <si>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</si>
  <si>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</si>
  <si>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</si>
  <si>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</si>
  <si>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</si>
  <si>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</si>
  <si>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</si>
  <si>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</si>
  <si>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</si>
  <si>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</si>
  <si>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</si>
  <si>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</si>
  <si>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</si>
  <si>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</si>
  <si>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</si>
  <si>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</si>
  <si>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</si>
  <si>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</si>
  <si>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</si>
  <si>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</si>
  <si>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</si>
  <si>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</si>
  <si>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</si>
  <si>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</si>
  <si>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</si>
  <si>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</si>
  <si>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</si>
  <si>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</si>
  <si>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</si>
  <si>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</si>
  <si>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</si>
  <si>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</si>
  <si>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</si>
  <si>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</si>
  <si>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</si>
  <si>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</si>
  <si>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</si>
  <si>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</si>
  <si>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</si>
  <si>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</si>
  <si>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</si>
  <si>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</si>
  <si>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</si>
  <si>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</si>
  <si>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</si>
  <si>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</si>
  <si>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</si>
  <si>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</si>
  <si>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</si>
  <si>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</si>
  <si>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</si>
  <si>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</si>
  <si>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</si>
  <si>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</si>
  <si>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</si>
  <si>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</si>
  <si>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</si>
  <si>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</si>
  <si>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</si>
  <si>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</si>
  <si>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</si>
  <si>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</si>
  <si>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</si>
  <si>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</si>
  <si>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</si>
  <si>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</si>
  <si>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</si>
  <si>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</si>
  <si>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</si>
  <si>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</si>
  <si>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</si>
  <si>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</si>
  <si>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</si>
  <si>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</si>
  <si>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</si>
  <si>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</si>
  <si>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</si>
  <si>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</si>
  <si>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</si>
  <si>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</si>
  <si>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</si>
  <si>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</si>
  <si>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</si>
  <si>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</si>
  <si>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</si>
  <si>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</si>
  <si>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</si>
  <si>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</si>
  <si>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</si>
  <si>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</si>
  <si>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</si>
  <si>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</si>
  <si>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</si>
  <si>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</si>
  <si>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</si>
  <si>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</si>
  <si>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</si>
  <si>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</si>
  <si>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</si>
  <si>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</si>
  <si>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</si>
  <si>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</si>
  <si>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</si>
  <si>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</si>
  <si>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</si>
  <si>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</si>
  <si>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</si>
  <si>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</si>
  <si>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</si>
  <si>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</si>
  <si>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</si>
  <si>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</si>
  <si>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</si>
  <si>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</si>
  <si>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</si>
  <si>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</si>
  <si>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</si>
  <si>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</si>
  <si>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</si>
  <si>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</si>
  <si>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</si>
  <si>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</si>
  <si>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</si>
  <si>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</si>
  <si>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</si>
  <si>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</si>
  <si>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</si>
  <si>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</si>
  <si>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</si>
  <si>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</si>
  <si>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</si>
  <si>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</si>
  <si>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</si>
  <si>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</si>
  <si>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</si>
  <si>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</si>
  <si>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</si>
  <si>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</si>
  <si>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</si>
  <si>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</si>
  <si>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</si>
  <si>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</si>
  <si>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</si>
  <si>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</si>
  <si>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</si>
  <si>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</si>
  <si>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</si>
  <si>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</si>
  <si>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</si>
  <si>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</si>
  <si>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</si>
  <si>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</si>
  <si>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</si>
  <si>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</si>
  <si>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</si>
  <si>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</si>
  <si>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</si>
  <si>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</si>
  <si>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</si>
  <si>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</si>
  <si>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</si>
  <si>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</si>
  <si>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</si>
  <si>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</si>
  <si>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</si>
  <si>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</si>
  <si>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</si>
  <si>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</si>
  <si>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</si>
  <si>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</si>
  <si>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</si>
  <si>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</si>
  <si>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</si>
  <si>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</si>
  <si>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</si>
  <si>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</si>
  <si>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</si>
  <si>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</si>
  <si>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</si>
  <si>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</si>
  <si>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</si>
  <si>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</si>
  <si>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</si>
  <si>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</si>
  <si>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</si>
  <si>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</si>
  <si>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</si>
  <si>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</si>
  <si>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</si>
  <si>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</si>
  <si>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</si>
  <si>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</si>
  <si>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</si>
  <si>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</si>
  <si>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</si>
  <si>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</si>
  <si>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</si>
  <si>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</si>
  <si>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</si>
  <si>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</si>
  <si>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</si>
  <si>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</si>
  <si>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</si>
  <si>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</si>
  <si>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</si>
  <si>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</si>
  <si>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</si>
  <si>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</si>
  <si>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</si>
  <si>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</si>
  <si>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</si>
  <si>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</si>
  <si>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</si>
  <si>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</si>
  <si>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</si>
  <si>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</si>
  <si>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</si>
  <si>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</si>
  <si>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</si>
  <si>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</si>
  <si>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</si>
  <si>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</si>
  <si>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</si>
  <si>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</si>
  <si>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</si>
  <si>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</si>
  <si>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</si>
  <si>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</si>
  <si>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</si>
  <si>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</si>
  <si>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</si>
  <si>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</si>
  <si>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</si>
  <si>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</si>
  <si>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</si>
  <si>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</si>
  <si>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</si>
  <si>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</si>
  <si>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</si>
  <si>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</si>
  <si>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</si>
  <si>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</si>
  <si>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</si>
  <si>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</si>
  <si>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</si>
  <si>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</si>
  <si>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</si>
  <si>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</si>
  <si>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</si>
  <si>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</si>
  <si>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</si>
  <si>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</si>
  <si>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</si>
  <si>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</si>
  <si>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</si>
  <si>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</si>
  <si>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</si>
  <si>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</si>
  <si>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</si>
  <si>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</si>
  <si>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</si>
  <si>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</si>
  <si>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</si>
  <si>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</si>
  <si>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</si>
  <si>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</si>
  <si>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</si>
  <si>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</si>
  <si>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</si>
  <si>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</si>
  <si>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</si>
  <si>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</si>
  <si>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</si>
  <si>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</si>
  <si>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</si>
  <si>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</si>
  <si>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</si>
  <si>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</si>
  <si>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</si>
  <si>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</si>
  <si>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</si>
  <si>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</si>
  <si>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</si>
  <si>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</si>
  <si>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</si>
  <si>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</si>
  <si>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</si>
  <si>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</si>
  <si>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</si>
  <si>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</si>
  <si>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</si>
  <si>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</si>
  <si>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</si>
  <si>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</si>
  <si>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</si>
  <si>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</si>
  <si>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</si>
  <si>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</si>
  <si>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</si>
  <si>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</si>
  <si>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</si>
  <si>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</si>
  <si>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</si>
  <si>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</si>
  <si>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</si>
  <si>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</si>
  <si>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</si>
  <si>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</si>
  <si>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</si>
  <si>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</si>
  <si>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</si>
  <si>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</si>
  <si>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</si>
  <si>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</si>
  <si>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</si>
  <si>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</si>
  <si>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</si>
  <si>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</si>
  <si>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</si>
  <si>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</si>
  <si>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</si>
  <si>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</si>
  <si>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</si>
  <si>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</si>
  <si>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</si>
  <si>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</si>
  <si>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</si>
  <si>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</si>
  <si>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</si>
  <si>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</si>
  <si>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</si>
  <si>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</si>
  <si>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</si>
  <si>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</si>
  <si>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</si>
  <si>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</si>
  <si>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</si>
  <si>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</si>
  <si>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</si>
  <si>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</si>
  <si>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</si>
  <si>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</si>
  <si>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</si>
  <si>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</si>
  <si>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</si>
  <si>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</si>
  <si>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</si>
  <si>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</si>
  <si>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</si>
  <si>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</si>
  <si>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</si>
  <si>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</si>
  <si>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</si>
  <si>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</si>
  <si>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</si>
  <si>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</si>
  <si>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</si>
  <si>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</si>
  <si>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</si>
  <si>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</si>
  <si>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</si>
  <si>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</si>
  <si>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</si>
  <si>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</si>
  <si>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</si>
  <si>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</si>
  <si>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</si>
  <si>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</si>
  <si>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</si>
  <si>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</si>
  <si>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</si>
  <si>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</si>
  <si>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</si>
  <si>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</si>
  <si>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</si>
  <si>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</si>
  <si>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</si>
  <si>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</si>
  <si>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</si>
  <si>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</si>
  <si>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</si>
  <si>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</si>
  <si>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</si>
  <si>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</si>
  <si>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</si>
  <si>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</si>
  <si>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</si>
  <si>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</si>
  <si>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</si>
  <si>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</si>
  <si>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</si>
  <si>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</si>
  <si>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</si>
  <si>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</si>
  <si>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</si>
  <si>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</si>
  <si>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</si>
  <si>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</si>
  <si>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</si>
  <si>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</si>
  <si>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</si>
  <si>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</si>
  <si>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</si>
  <si>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</si>
  <si>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</si>
  <si>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</si>
  <si>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</si>
  <si>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</si>
  <si>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</si>
  <si>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</si>
  <si>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</si>
  <si>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</si>
  <si>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</si>
  <si>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</si>
  <si>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</si>
  <si>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</si>
  <si>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</si>
  <si>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</si>
  <si>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</si>
  <si>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</si>
  <si>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</si>
  <si>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</si>
  <si>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</si>
  <si>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</si>
  <si>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</si>
  <si>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</si>
  <si>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</si>
  <si>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</si>
  <si>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</si>
  <si>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</si>
  <si>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</si>
  <si>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</si>
  <si>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</si>
  <si>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</si>
  <si>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</si>
  <si>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</si>
  <si>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</si>
  <si>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</si>
  <si>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</si>
  <si>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</si>
  <si>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</si>
  <si>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</si>
  <si>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</si>
  <si>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</si>
  <si>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</si>
  <si>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</si>
  <si>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</si>
  <si>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</si>
  <si>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</si>
  <si>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</si>
  <si>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</si>
  <si>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</si>
  <si>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</si>
  <si>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</si>
  <si>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</si>
  <si>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</si>
  <si>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</si>
  <si>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</si>
  <si>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</si>
  <si>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</si>
  <si>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</si>
  <si>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</si>
  <si>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</si>
  <si>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</si>
  <si>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</si>
  <si>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</si>
  <si>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</si>
  <si>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</si>
  <si>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</si>
  <si>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</si>
  <si>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</si>
  <si>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</si>
  <si>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</si>
  <si>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</si>
  <si>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</si>
  <si>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</si>
  <si>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</si>
  <si>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</si>
  <si>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</si>
  <si>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</si>
  <si>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</si>
  <si>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</si>
  <si>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</si>
  <si>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</si>
  <si>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</si>
  <si>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</si>
  <si>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</si>
  <si>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</si>
  <si>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</si>
  <si>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</si>
  <si>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</si>
  <si>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</si>
  <si>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</si>
  <si>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</si>
  <si>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</si>
  <si>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</si>
  <si>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</si>
  <si>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</si>
  <si>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</si>
  <si>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</si>
  <si>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</si>
  <si>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</si>
  <si>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</si>
  <si>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</si>
  <si>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</si>
  <si>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</si>
  <si>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</si>
  <si>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</si>
  <si>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</si>
  <si>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</si>
  <si>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</si>
  <si>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</si>
  <si>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</si>
  <si>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</si>
  <si>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</si>
  <si>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</si>
  <si>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</si>
  <si>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</si>
  <si>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</si>
  <si>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</si>
  <si>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</si>
  <si>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</si>
  <si>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</si>
  <si>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</si>
  <si>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</si>
  <si>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</si>
  <si>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</si>
  <si>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</si>
  <si>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</si>
  <si>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</si>
  <si>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</si>
  <si>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</si>
  <si>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</si>
  <si>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</si>
  <si>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</si>
  <si>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</si>
  <si>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</si>
  <si>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</si>
  <si>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</si>
  <si>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</si>
  <si>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</si>
  <si>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</si>
  <si>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</si>
  <si>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</si>
  <si>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</si>
  <si>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</si>
  <si>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</si>
  <si>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</si>
  <si>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</si>
  <si>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</si>
  <si>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</si>
  <si>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</si>
  <si>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</si>
  <si>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</si>
  <si>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</si>
  <si>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</si>
  <si>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</si>
  <si>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</si>
  <si>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</si>
  <si>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</si>
  <si>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</si>
  <si>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</si>
  <si>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</si>
  <si>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</si>
  <si>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</si>
  <si>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</si>
  <si>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</si>
  <si>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</si>
  <si>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</si>
  <si>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</si>
  <si>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</si>
  <si>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</si>
  <si>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</si>
  <si>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</si>
  <si>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</si>
  <si>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</si>
  <si>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</si>
  <si>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</si>
  <si>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</si>
  <si>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</si>
  <si>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</si>
  <si>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</si>
  <si>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</si>
  <si>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</si>
  <si>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</si>
  <si>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</si>
  <si>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</si>
  <si>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</si>
  <si>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</si>
  <si>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</si>
  <si>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</si>
  <si>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</si>
  <si>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</si>
  <si>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</si>
  <si>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</si>
  <si>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</si>
  <si>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</si>
  <si>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</si>
  <si>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</si>
  <si>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</si>
  <si>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</si>
  <si>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</si>
  <si>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</si>
  <si>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</si>
  <si>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</si>
  <si>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</si>
  <si>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</si>
  <si>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</si>
  <si>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</si>
  <si>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</si>
  <si>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</si>
  <si>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</si>
  <si>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</si>
  <si>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</si>
  <si>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</si>
  <si>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</si>
  <si>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</si>
  <si>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</si>
  <si>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</si>
  <si>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</si>
  <si>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</si>
  <si>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</si>
  <si>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</si>
  <si>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</si>
  <si>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</si>
  <si>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</si>
  <si>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</si>
  <si>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</si>
  <si>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</si>
  <si>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</si>
  <si>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</si>
  <si>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</si>
  <si>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</si>
  <si>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</si>
  <si>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</si>
  <si>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</si>
  <si>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</si>
  <si>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</si>
  <si>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</si>
  <si>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</si>
  <si>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</si>
  <si>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</si>
  <si>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</si>
  <si>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</si>
  <si>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</si>
  <si>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</si>
  <si>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</si>
  <si>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</si>
  <si>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</si>
  <si>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</si>
  <si>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</si>
  <si>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</si>
  <si>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</si>
  <si>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</si>
  <si>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</si>
  <si>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</si>
  <si>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</si>
  <si>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</si>
  <si>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</si>
  <si>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</si>
  <si>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</si>
  <si>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</si>
  <si>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</si>
  <si>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</si>
  <si>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</si>
  <si>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</si>
  <si>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</si>
  <si>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</si>
  <si>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</si>
  <si>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</si>
  <si>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</si>
  <si>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</si>
  <si>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</si>
  <si>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</si>
  <si>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</si>
  <si>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</si>
  <si>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</si>
  <si>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</si>
  <si>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</si>
  <si>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</si>
  <si>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</si>
  <si>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</si>
  <si>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</si>
  <si>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</si>
  <si>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</si>
  <si>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</si>
  <si>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</si>
  <si>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</si>
  <si>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</si>
  <si>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</si>
  <si>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</si>
  <si>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</si>
  <si>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</si>
  <si>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</si>
  <si>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</si>
  <si>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</si>
  <si>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</si>
  <si>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</si>
  <si>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</si>
  <si>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</si>
  <si>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</si>
  <si>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</si>
  <si>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</si>
  <si>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</si>
  <si>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</si>
  <si>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</si>
  <si>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</si>
  <si>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</si>
  <si>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</si>
  <si>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</si>
  <si>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</si>
  <si>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</si>
  <si>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</si>
  <si>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</si>
  <si>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</si>
  <si>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</si>
  <si>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</si>
  <si>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</si>
  <si>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</si>
  <si>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</si>
  <si>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</si>
  <si>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</si>
  <si>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</si>
  <si>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</si>
  <si>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</si>
  <si>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</si>
  <si>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</si>
  <si>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</si>
  <si>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</si>
  <si>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</si>
  <si>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</si>
  <si>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</si>
  <si>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</si>
  <si>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</si>
  <si>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</si>
  <si>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</si>
  <si>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</si>
  <si>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</si>
  <si>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</si>
  <si>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</si>
  <si>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</si>
  <si>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</si>
  <si>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</si>
  <si>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</si>
  <si>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</si>
  <si>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</si>
  <si>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</si>
  <si>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</si>
  <si>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</si>
  <si>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</si>
  <si>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</si>
  <si>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</si>
  <si>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</si>
  <si>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</si>
  <si>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</si>
  <si>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</si>
  <si>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</si>
  <si>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</si>
  <si>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</si>
  <si>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</si>
  <si>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</si>
  <si>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</si>
  <si>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</si>
  <si>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</si>
  <si>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</si>
  <si>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</si>
  <si>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</si>
  <si>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</si>
  <si>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</si>
  <si>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</si>
  <si>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</si>
  <si>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</si>
  <si>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</si>
  <si>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</si>
  <si>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</si>
  <si>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</si>
  <si>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</si>
  <si>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</si>
  <si>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</si>
  <si>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</si>
  <si>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</si>
  <si>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</si>
  <si>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</si>
  <si>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</si>
  <si>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</si>
  <si>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</si>
  <si>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</si>
  <si>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</si>
  <si>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</si>
  <si>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</si>
  <si>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</si>
  <si>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</si>
  <si>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</si>
  <si>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</si>
  <si>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</si>
  <si>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</si>
  <si>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</si>
  <si>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</si>
  <si>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</si>
  <si>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</si>
  <si>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</si>
  <si>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</si>
  <si>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</si>
  <si>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</si>
  <si>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</si>
  <si>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</si>
  <si>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</si>
  <si>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</si>
  <si>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</si>
  <si>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</si>
  <si>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</si>
  <si>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</si>
  <si>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</si>
  <si>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</si>
  <si>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</si>
  <si>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</si>
  <si>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</si>
  <si>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</si>
  <si>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</si>
  <si>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</si>
  <si>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</si>
  <si>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</si>
  <si>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</si>
  <si>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</si>
  <si>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</si>
  <si>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</si>
  <si>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</si>
  <si>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</si>
  <si>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</si>
  <si>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</si>
  <si>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</si>
  <si>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</si>
  <si>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</si>
  <si>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</si>
  <si>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</si>
  <si>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</si>
  <si>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</si>
  <si>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</si>
  <si>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</si>
  <si>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</si>
  <si>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</si>
  <si>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</si>
  <si>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</si>
  <si>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</si>
  <si>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</si>
  <si>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</si>
  <si>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</si>
  <si>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</si>
  <si>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</si>
  <si>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</si>
  <si>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</si>
  <si>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</si>
  <si>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</si>
  <si>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</si>
  <si>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</si>
  <si>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</si>
  <si>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</si>
  <si>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</si>
  <si>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</si>
  <si>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</si>
  <si>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</si>
  <si>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</si>
  <si>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</si>
  <si>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</si>
  <si>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</si>
  <si>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</si>
  <si>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</si>
  <si>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</si>
  <si>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</si>
  <si>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</si>
  <si>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</si>
  <si>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</si>
  <si>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</si>
  <si>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</si>
  <si>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</si>
  <si>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</si>
  <si>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</si>
  <si>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</si>
  <si>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</si>
  <si>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</si>
  <si>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</si>
  <si>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</si>
  <si>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</si>
  <si>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</si>
  <si>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</si>
  <si>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</si>
  <si>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</si>
  <si>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</si>
  <si>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</si>
  <si>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</si>
  <si>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</si>
  <si>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</si>
  <si>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</si>
  <si>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</si>
  <si>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</si>
  <si>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</si>
  <si>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</si>
  <si>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</si>
  <si>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</si>
  <si>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</si>
  <si>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</si>
  <si>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</si>
  <si>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</si>
  <si>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</si>
  <si>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</si>
  <si>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</si>
  <si>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</si>
  <si>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</si>
  <si>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</si>
  <si>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</si>
  <si>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</si>
  <si>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</si>
  <si>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</si>
  <si>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</si>
  <si>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</si>
  <si>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</si>
  <si>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</si>
  <si>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</si>
  <si>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</si>
  <si>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</si>
  <si>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</si>
  <si>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</si>
  <si>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</si>
  <si>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</si>
  <si>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</si>
  <si>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</si>
  <si>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</si>
  <si>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</si>
  <si>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</si>
  <si>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</si>
  <si>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</si>
  <si>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</si>
  <si>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</si>
  <si>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</si>
  <si>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</si>
  <si>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</si>
  <si>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</si>
  <si>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</si>
  <si>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</si>
  <si>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</si>
  <si>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</si>
  <si>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</si>
  <si>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</si>
  <si>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</si>
  <si>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</si>
  <si>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</si>
  <si>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</si>
  <si>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</si>
  <si>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</si>
  <si>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</si>
  <si>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</si>
  <si>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</si>
  <si>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</si>
  <si>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</si>
  <si>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</si>
  <si>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</si>
  <si>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</si>
  <si>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</si>
  <si>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</si>
  <si>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</si>
  <si>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</si>
  <si>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</si>
  <si>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</si>
  <si>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</si>
  <si>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</si>
  <si>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</si>
  <si>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</si>
  <si>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</si>
  <si>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</si>
  <si>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</si>
  <si>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</si>
  <si>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</si>
  <si>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</si>
  <si>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</si>
  <si>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</si>
  <si>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</si>
  <si>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</si>
  <si>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</si>
  <si>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</si>
  <si>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</si>
  <si>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</si>
  <si>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</si>
  <si>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</si>
  <si>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</si>
  <si>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</si>
  <si>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</si>
  <si>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</si>
  <si>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</si>
  <si>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</si>
  <si>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</si>
  <si>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</si>
  <si>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</si>
  <si>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</si>
  <si>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</si>
  <si>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</si>
  <si>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</si>
  <si>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</si>
  <si>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</si>
  <si>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</si>
  <si>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</si>
  <si>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</si>
  <si>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</si>
  <si>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</si>
  <si>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</si>
  <si>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</si>
  <si>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</si>
  <si>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</si>
  <si>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</si>
  <si>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</si>
  <si>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</si>
  <si>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</si>
  <si>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</si>
  <si>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</si>
  <si>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</si>
  <si>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</si>
  <si>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</si>
  <si>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</si>
  <si>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</si>
  <si>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</si>
  <si>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</si>
  <si>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</si>
  <si>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</si>
  <si>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</si>
  <si>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</si>
  <si>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</si>
  <si>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</si>
  <si>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</si>
  <si>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</si>
  <si>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</si>
  <si>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</si>
  <si>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</si>
  <si>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</si>
  <si>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</si>
  <si>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</si>
  <si>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</si>
  <si>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</si>
  <si>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</si>
  <si>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</si>
  <si>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</si>
  <si>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</si>
  <si>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</si>
  <si>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</si>
  <si>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</si>
  <si>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</si>
  <si>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</si>
  <si>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</si>
  <si>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</si>
  <si>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</si>
  <si>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</si>
  <si>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</si>
  <si>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</si>
  <si>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</si>
  <si>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</si>
  <si>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</si>
  <si>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</si>
  <si>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</si>
  <si>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</si>
  <si>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</si>
  <si>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</si>
  <si>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</si>
  <si>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</si>
  <si>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</si>
  <si>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</si>
  <si>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</si>
  <si>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</si>
  <si>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</si>
  <si>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</si>
  <si>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</si>
  <si>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</si>
  <si>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</si>
  <si>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</si>
  <si>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</si>
  <si>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</si>
  <si>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</si>
  <si>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</si>
  <si>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</si>
  <si>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</si>
  <si>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</si>
  <si>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</si>
  <si>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</si>
  <si>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</si>
  <si>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</si>
  <si>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</si>
  <si>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</si>
  <si>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</si>
  <si>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</si>
  <si>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</si>
  <si>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</si>
  <si>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</si>
  <si>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</si>
  <si>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</si>
  <si>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</si>
  <si>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</si>
  <si>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</si>
  <si>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</si>
  <si>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</si>
  <si>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</si>
  <si>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</si>
  <si>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</si>
  <si>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</si>
  <si>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</si>
  <si>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</si>
  <si>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</si>
  <si>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</si>
  <si>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</si>
  <si>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</si>
  <si>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</si>
  <si>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</si>
  <si>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</si>
  <si>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</si>
  <si>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</si>
  <si>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</si>
  <si>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</si>
  <si>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</si>
  <si>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</si>
  <si>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</si>
  <si>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</si>
  <si>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</si>
  <si>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</si>
  <si>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</si>
  <si>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</si>
  <si>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</si>
  <si>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</si>
  <si>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</si>
  <si>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</si>
  <si>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</si>
  <si>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</si>
  <si>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</si>
  <si>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</si>
  <si>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</si>
  <si>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</si>
  <si>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</si>
  <si>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</si>
  <si>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</si>
  <si>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</si>
  <si>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</si>
  <si>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</si>
  <si>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</si>
  <si>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</si>
  <si>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</si>
  <si>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</si>
  <si>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</si>
  <si>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</si>
  <si>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</si>
  <si>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</si>
  <si>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</si>
  <si>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</si>
  <si>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</si>
  <si>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</si>
  <si>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</si>
  <si>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</si>
  <si>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</si>
  <si>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</si>
  <si>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</si>
  <si>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</si>
  <si>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</si>
  <si>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</si>
  <si>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</si>
  <si>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</si>
  <si>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</si>
  <si>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</si>
  <si>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</si>
  <si>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</si>
  <si>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</si>
  <si>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</si>
  <si>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</si>
  <si>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</si>
  <si>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</si>
  <si>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</si>
  <si>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</si>
  <si>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</si>
  <si>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</si>
  <si>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</si>
  <si>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</si>
  <si>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</si>
  <si>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</si>
  <si>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</si>
  <si>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</si>
  <si>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</si>
  <si>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</si>
  <si>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</si>
  <si>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</si>
  <si>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</si>
  <si>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</si>
  <si>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</si>
  <si>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</si>
  <si>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</si>
  <si>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</si>
  <si>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</si>
  <si>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</si>
  <si>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</si>
  <si>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</si>
  <si>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</si>
  <si>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</si>
  <si>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</si>
  <si>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</si>
  <si>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</si>
  <si>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</si>
  <si>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</si>
  <si>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</si>
  <si>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</si>
  <si>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</si>
  <si>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</si>
  <si>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</si>
  <si>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</si>
  <si>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</si>
  <si>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</si>
  <si>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</si>
  <si>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</si>
  <si>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</si>
  <si>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</si>
  <si>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</si>
  <si>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</si>
  <si>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</si>
  <si>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</si>
  <si>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</si>
  <si>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</si>
  <si>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</si>
  <si>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</si>
  <si>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</si>
  <si>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</si>
  <si>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</si>
  <si>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</si>
  <si>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</si>
  <si>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</si>
  <si>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</si>
  <si>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</si>
  <si>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</si>
  <si>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</si>
  <si>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</si>
  <si>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</si>
  <si>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</si>
  <si>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</si>
  <si>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</si>
  <si>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</si>
  <si>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</si>
  <si>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</si>
  <si>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</si>
  <si>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</si>
  <si>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</si>
  <si>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</si>
  <si>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</si>
  <si>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</si>
  <si>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</si>
  <si>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</si>
  <si>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</si>
  <si>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</si>
  <si>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</si>
  <si>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</si>
  <si>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</si>
  <si>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</si>
  <si>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</si>
  <si>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</si>
  <si>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</si>
  <si>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</si>
  <si>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</si>
  <si>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</si>
  <si>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</si>
  <si>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</si>
  <si>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</si>
  <si>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</si>
  <si>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</si>
  <si>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</si>
  <si>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</si>
  <si>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</si>
  <si>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</si>
  <si>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</si>
  <si>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</si>
  <si>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</si>
  <si>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</si>
  <si>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</si>
  <si>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</si>
  <si>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</si>
  <si>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</si>
  <si>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</si>
  <si>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</si>
  <si>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</si>
  <si>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</si>
  <si>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</si>
  <si>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</si>
  <si>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</si>
  <si>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</si>
  <si>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</si>
  <si>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</si>
  <si>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</si>
  <si>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</si>
  <si>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</si>
  <si>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</si>
  <si>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</si>
  <si>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</si>
  <si>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</si>
  <si>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</si>
  <si>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</si>
  <si>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</si>
  <si>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</si>
  <si>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</si>
  <si>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</si>
  <si>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</si>
  <si>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</si>
  <si>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</si>
  <si>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</si>
  <si>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</si>
  <si>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</si>
  <si>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</si>
  <si>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</si>
  <si>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</si>
  <si>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</si>
  <si>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</si>
  <si>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</si>
  <si>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</si>
  <si>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</si>
  <si>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</si>
  <si>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</si>
  <si>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</si>
  <si>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</si>
  <si>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</si>
  <si>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</si>
  <si>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</si>
  <si>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</si>
  <si>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</si>
  <si>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</si>
  <si>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</si>
  <si>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</si>
  <si>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</si>
  <si>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</si>
  <si>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</si>
  <si>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</si>
  <si>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</si>
  <si>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</si>
  <si>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</si>
  <si>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</si>
  <si>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</si>
  <si>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</si>
  <si>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</si>
  <si>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</si>
  <si>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</si>
  <si>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</si>
  <si>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</si>
  <si>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</si>
  <si>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</si>
  <si>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</si>
  <si>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</si>
  <si>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</si>
  <si>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</si>
  <si>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</si>
  <si>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</si>
  <si>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</si>
  <si>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</si>
  <si>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</si>
  <si>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</si>
  <si>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</si>
  <si>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</si>
  <si>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</si>
  <si>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</si>
  <si>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</si>
  <si>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</si>
  <si>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</si>
  <si>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</si>
  <si>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</si>
  <si>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</si>
  <si>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</si>
  <si>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</si>
  <si>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</si>
  <si>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</si>
  <si>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</si>
  <si>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</si>
  <si>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</si>
  <si>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</si>
  <si>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</si>
  <si>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</si>
  <si>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</si>
  <si>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</si>
  <si>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</si>
  <si>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</si>
  <si>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</si>
  <si>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</si>
  <si>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</si>
  <si>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</si>
  <si>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</si>
  <si>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</si>
  <si>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</si>
  <si>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</si>
  <si>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</si>
  <si>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</si>
  <si>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</si>
  <si>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</si>
  <si>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</si>
  <si>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</si>
  <si>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</si>
  <si>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</si>
  <si>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</si>
  <si>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</si>
  <si>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</si>
  <si>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</si>
  <si>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</si>
  <si>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</si>
  <si>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</si>
  <si>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</si>
  <si>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</si>
  <si>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</si>
  <si>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</si>
  <si>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</si>
  <si>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</si>
  <si>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</si>
  <si>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</si>
  <si>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</si>
  <si>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</si>
  <si>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</si>
  <si>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</si>
  <si>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</si>
  <si>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</si>
  <si>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</si>
  <si>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</si>
  <si>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</si>
  <si>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</si>
  <si>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</si>
  <si>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</si>
  <si>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</si>
  <si>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</si>
  <si>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</si>
  <si>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</si>
  <si>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</si>
  <si>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</si>
  <si>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</si>
  <si>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</si>
  <si>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</si>
  <si>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</si>
  <si>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</si>
  <si>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</si>
  <si>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</si>
  <si>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</si>
  <si>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</si>
  <si>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</si>
  <si>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</si>
  <si>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</si>
  <si>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</si>
  <si>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</si>
  <si>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</si>
  <si>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</si>
  <si>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</si>
  <si>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</si>
  <si>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</si>
  <si>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</si>
  <si>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</si>
  <si>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</si>
  <si>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</si>
  <si>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</si>
  <si>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</si>
  <si>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</si>
  <si>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</si>
  <si>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</si>
  <si>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</si>
  <si>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</si>
  <si>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</si>
  <si>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</si>
  <si>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</si>
  <si>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</si>
  <si>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</si>
  <si>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</si>
  <si>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</si>
  <si>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</si>
  <si>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</si>
  <si>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</si>
  <si>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</si>
  <si>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</si>
  <si>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</si>
  <si>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</si>
  <si>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</si>
  <si>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</si>
  <si>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</si>
  <si>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</si>
  <si>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</si>
  <si>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</si>
  <si>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</si>
  <si>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</si>
  <si>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</si>
  <si>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</si>
  <si>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</si>
  <si>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</si>
  <si>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</si>
  <si>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</si>
  <si>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</si>
  <si>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</si>
  <si>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</si>
  <si>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</si>
  <si>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</si>
  <si>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</si>
  <si>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</si>
  <si>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</si>
  <si>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</si>
  <si>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</si>
  <si>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</si>
  <si>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</si>
  <si>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</si>
  <si>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</si>
  <si>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</si>
  <si>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</si>
  <si>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</si>
  <si>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</si>
  <si>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</si>
  <si>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</si>
  <si>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</si>
  <si>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</si>
  <si>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</si>
  <si>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</si>
  <si>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</si>
  <si>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</si>
  <si>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</si>
  <si>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</si>
  <si>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</si>
  <si>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</si>
  <si>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</si>
  <si>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</si>
  <si>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</si>
  <si>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</si>
  <si>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</si>
  <si>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</si>
  <si>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</si>
  <si>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</si>
  <si>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</si>
  <si>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</si>
  <si>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</si>
  <si>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</si>
  <si>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</si>
  <si>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</si>
  <si>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</si>
  <si>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</si>
  <si>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</si>
  <si>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</si>
  <si>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</si>
  <si>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</si>
  <si>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</si>
  <si>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</si>
  <si>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</si>
  <si>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</si>
  <si>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</si>
  <si>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</si>
  <si>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</si>
  <si>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</si>
  <si>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</si>
  <si>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</si>
  <si>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</si>
  <si>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</si>
  <si>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</si>
  <si>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</si>
  <si>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</si>
  <si>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</si>
  <si>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</si>
  <si>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</si>
  <si>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</si>
  <si>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</si>
  <si>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</si>
  <si>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</si>
  <si>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</si>
  <si>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</si>
  <si>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</si>
  <si>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</si>
  <si>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</si>
  <si>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</si>
  <si>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</si>
  <si>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</si>
  <si>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</si>
  <si>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</si>
  <si>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</si>
  <si>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</si>
  <si>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</si>
  <si>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</si>
  <si>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</si>
  <si>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</si>
  <si>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</si>
  <si>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</si>
  <si>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</si>
  <si>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</si>
  <si>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</si>
  <si>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</si>
  <si>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</si>
  <si>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</si>
  <si>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</si>
  <si>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</si>
  <si>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</si>
  <si>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</si>
  <si>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</si>
  <si>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</si>
  <si>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</si>
  <si>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</si>
  <si>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</si>
  <si>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</si>
  <si>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</si>
  <si>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</si>
  <si>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</si>
  <si>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</si>
  <si>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</si>
  <si>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</si>
  <si>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</si>
  <si>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</si>
  <si>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</si>
  <si>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</si>
  <si>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</si>
  <si>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</si>
  <si>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</si>
  <si>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</si>
  <si>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</si>
  <si>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</si>
  <si>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</si>
  <si>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</si>
  <si>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</si>
  <si>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</si>
  <si>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</si>
  <si>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</si>
  <si>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</si>
  <si>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</si>
  <si>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</si>
  <si>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</si>
  <si>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</si>
  <si>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</si>
  <si>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</si>
  <si>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</si>
  <si>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</si>
  <si>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</si>
  <si>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</si>
  <si>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</si>
  <si>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</si>
  <si>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</si>
  <si>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</si>
  <si>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</si>
  <si>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</si>
  <si>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</si>
  <si>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</si>
  <si>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</si>
  <si>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</si>
  <si>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</si>
  <si>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</si>
  <si>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</si>
  <si>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</si>
  <si>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</si>
  <si>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</si>
  <si>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</si>
  <si>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</si>
  <si>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</si>
  <si>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</si>
  <si>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</si>
  <si>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</si>
  <si>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</si>
  <si>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</si>
  <si>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</si>
  <si>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</si>
  <si>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</si>
  <si>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</si>
  <si>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</si>
  <si>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</si>
  <si>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</si>
  <si>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</si>
  <si>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</si>
  <si>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</si>
  <si>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</si>
  <si>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</si>
  <si>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</si>
  <si>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</si>
  <si>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</si>
  <si>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</si>
  <si>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</si>
  <si>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</si>
  <si>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</si>
  <si>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</si>
  <si>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</si>
  <si>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</si>
  <si>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</si>
  <si>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</si>
  <si>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</si>
  <si>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</si>
  <si>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</si>
  <si>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</si>
  <si>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</si>
  <si>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</si>
  <si>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</si>
  <si>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</si>
  <si>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</si>
  <si>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</si>
  <si>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</si>
  <si>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</si>
  <si>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</si>
  <si>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</si>
  <si>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</si>
  <si>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</si>
  <si>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</si>
  <si>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</si>
  <si>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</si>
  <si>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</si>
  <si>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</si>
  <si>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</si>
  <si>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</si>
  <si>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</si>
  <si>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</si>
  <si>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</si>
  <si>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</si>
  <si>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</si>
  <si>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</si>
  <si>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</si>
  <si>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</si>
  <si>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</si>
  <si>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</si>
  <si>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</si>
  <si>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</si>
  <si>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</si>
  <si>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</si>
  <si>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</si>
  <si>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</si>
  <si>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</si>
  <si>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</si>
  <si>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</si>
  <si>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</si>
  <si>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</si>
  <si>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</si>
  <si>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</si>
  <si>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</si>
  <si>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</si>
  <si>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</si>
  <si>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</si>
  <si>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</si>
  <si>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</si>
  <si>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</si>
  <si>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</si>
  <si>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</si>
  <si>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</si>
  <si>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</si>
  <si>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</si>
  <si>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</si>
  <si>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</si>
  <si>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</si>
  <si>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</si>
  <si>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</si>
  <si>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</si>
  <si>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</si>
  <si>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</si>
  <si>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</si>
  <si>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</si>
  <si>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</si>
  <si>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</si>
  <si>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</si>
  <si>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</si>
  <si>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</si>
  <si>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</si>
  <si>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</si>
  <si>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</si>
  <si>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</si>
  <si>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</si>
  <si>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</si>
  <si>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</si>
  <si>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</si>
  <si>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</si>
  <si>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</si>
  <si>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</si>
  <si>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</si>
  <si>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</si>
  <si>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</si>
  <si>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</si>
  <si>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</si>
  <si>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</si>
  <si>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</si>
  <si>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</si>
  <si>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</si>
  <si>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</si>
  <si>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</si>
  <si>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</si>
  <si>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</si>
  <si>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</si>
  <si>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</si>
  <si>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</si>
  <si>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</si>
  <si>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</si>
  <si>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</si>
  <si>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</si>
  <si>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</si>
  <si>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</si>
  <si>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</si>
  <si>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</si>
  <si>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</si>
  <si>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</si>
  <si>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</si>
  <si>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</si>
  <si>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</si>
  <si>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</si>
  <si>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</si>
  <si>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</si>
  <si>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</si>
  <si>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</si>
  <si>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</si>
  <si>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</si>
  <si>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</si>
  <si>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</si>
  <si>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</si>
  <si>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</si>
  <si>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</si>
  <si>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</si>
  <si>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</si>
  <si>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</si>
  <si>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</si>
  <si>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</si>
  <si>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</si>
  <si>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</si>
  <si>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</si>
  <si>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</si>
  <si>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</si>
  <si>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</si>
  <si>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</si>
  <si>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</si>
  <si>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</si>
  <si>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</si>
  <si>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</si>
  <si>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</si>
  <si>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</si>
  <si>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</si>
  <si>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</si>
  <si>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</si>
  <si>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</si>
  <si>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</si>
  <si>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</si>
  <si>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</si>
  <si>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</si>
  <si>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</si>
  <si>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</si>
  <si>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</si>
  <si>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</si>
  <si>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</si>
  <si>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</si>
  <si>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</si>
  <si>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</si>
  <si>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</si>
  <si>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</si>
  <si>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</si>
  <si>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</si>
  <si>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</si>
  <si>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</si>
  <si>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</si>
  <si>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</si>
  <si>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</si>
  <si>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</si>
  <si>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</si>
  <si>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</si>
  <si>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</si>
  <si>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</si>
  <si>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</si>
  <si>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</si>
  <si>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</si>
  <si>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</si>
  <si>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</si>
  <si>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</si>
  <si>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</si>
  <si>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</si>
  <si>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</si>
  <si>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</si>
  <si>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</si>
  <si>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</si>
  <si>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</si>
  <si>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</si>
  <si>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</si>
  <si>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</si>
  <si>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</si>
  <si>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</si>
  <si>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</si>
  <si>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</si>
  <si>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</si>
  <si>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</si>
  <si>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</si>
  <si>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</si>
  <si>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</si>
  <si>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</si>
  <si>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</si>
  <si>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</si>
  <si>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</si>
  <si>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</si>
  <si>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</si>
  <si>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</si>
  <si>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</si>
  <si>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</si>
  <si>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</si>
  <si>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</si>
  <si>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</si>
  <si>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</si>
  <si>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</si>
  <si>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</si>
  <si>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</si>
  <si>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</si>
  <si>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</si>
  <si>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</si>
  <si>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</si>
  <si>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</si>
  <si>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</si>
  <si>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</si>
  <si>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</si>
  <si>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</si>
  <si>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</si>
  <si>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</si>
  <si>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</si>
  <si>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</si>
  <si>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</si>
  <si>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</si>
  <si>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</si>
  <si>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</si>
  <si>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</si>
  <si>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</si>
  <si>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</si>
  <si>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</si>
  <si>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</si>
  <si>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</si>
  <si>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</si>
  <si>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</si>
  <si>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</si>
  <si>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</si>
  <si>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</si>
  <si>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</si>
  <si>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</si>
  <si>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</si>
  <si>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</si>
  <si>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</si>
  <si>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</si>
  <si>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</si>
  <si>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</si>
  <si>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</si>
  <si>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</si>
  <si>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</si>
  <si>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</si>
  <si>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</si>
  <si>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</si>
  <si>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</si>
  <si>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</si>
  <si>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</si>
  <si>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</si>
  <si>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</si>
  <si>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</si>
  <si>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</si>
  <si>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</si>
  <si>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</si>
  <si>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</si>
  <si>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</si>
  <si>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</si>
  <si>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</si>
  <si>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</si>
  <si>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</si>
  <si>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</si>
  <si>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</si>
  <si>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</si>
  <si>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</si>
  <si>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</si>
  <si>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</si>
  <si>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</si>
  <si>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</si>
  <si>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</si>
  <si>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</si>
  <si>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</si>
  <si>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</si>
  <si>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</si>
  <si>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</si>
  <si>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</si>
  <si>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</si>
  <si>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</si>
  <si>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</si>
  <si>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</si>
  <si>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</si>
  <si>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</si>
  <si>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</si>
  <si>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</si>
  <si>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</si>
  <si>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</si>
  <si>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</si>
  <si>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</si>
  <si>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</si>
  <si>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</si>
  <si>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</si>
  <si>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</si>
  <si>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</si>
  <si>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</si>
  <si>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</si>
  <si>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</si>
  <si>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</si>
  <si>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</si>
  <si>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</si>
  <si>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</si>
  <si>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</si>
  <si>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</si>
  <si>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</si>
  <si>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</si>
  <si>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</si>
  <si>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</si>
  <si>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</si>
  <si>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</si>
  <si>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</si>
  <si>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</si>
  <si>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</si>
  <si>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</si>
  <si>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</si>
  <si>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</si>
  <si>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</si>
  <si>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</si>
  <si>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</si>
  <si>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</si>
  <si>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</si>
  <si>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</si>
  <si>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</si>
  <si>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</si>
  <si>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</si>
  <si>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</si>
  <si>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</si>
  <si>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</si>
  <si>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</si>
  <si>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</si>
  <si>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</si>
  <si>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</si>
  <si>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</si>
  <si>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</si>
  <si>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</si>
  <si>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</si>
  <si>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</si>
  <si>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</si>
  <si>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</si>
  <si>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</si>
  <si>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</si>
  <si>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</si>
  <si>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</si>
  <si>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</si>
  <si>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</si>
  <si>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</si>
  <si>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</si>
  <si>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</si>
  <si>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</si>
  <si>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</si>
  <si>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</si>
  <si>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</si>
  <si>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</si>
  <si>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</si>
  <si>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</si>
  <si>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</si>
  <si>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</si>
  <si>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</si>
  <si>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</si>
  <si>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</si>
  <si>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</si>
  <si>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</si>
  <si>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</si>
  <si>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</si>
  <si>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</si>
  <si>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</si>
  <si>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</si>
  <si>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</si>
  <si>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</si>
  <si>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</si>
  <si>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</si>
  <si>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</si>
  <si>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</si>
  <si>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</si>
  <si>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</si>
  <si>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</si>
  <si>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</si>
  <si>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</si>
  <si>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</si>
  <si>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</si>
  <si>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</si>
  <si>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</si>
  <si>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</si>
  <si>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</si>
  <si>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</si>
  <si>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</si>
  <si>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</si>
  <si>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</si>
  <si>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</si>
  <si>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</si>
  <si>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</si>
  <si>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</si>
  <si>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</si>
  <si>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</si>
  <si>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</si>
  <si>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</si>
  <si>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</si>
  <si>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</si>
  <si>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</si>
  <si>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</si>
  <si>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</si>
  <si>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</si>
  <si>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</si>
  <si>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</si>
  <si>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</si>
  <si>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</si>
  <si>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</si>
  <si>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</si>
  <si>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</si>
  <si>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</si>
  <si>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</si>
  <si>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</si>
  <si>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</si>
  <si>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</si>
  <si>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</si>
  <si>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</si>
  <si>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</si>
  <si>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</si>
  <si>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</si>
  <si>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</si>
  <si>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</si>
  <si>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</si>
  <si>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</si>
  <si>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</si>
  <si>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</si>
  <si>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</si>
  <si>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</si>
  <si>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</si>
  <si>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</si>
  <si>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</si>
  <si>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</si>
  <si>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</si>
  <si>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</si>
  <si>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</si>
  <si>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</si>
  <si>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</si>
  <si>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</si>
  <si>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</si>
  <si>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</si>
  <si>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</si>
  <si>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</si>
  <si>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</si>
  <si>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</si>
  <si>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</si>
  <si>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</si>
  <si>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</si>
  <si>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</si>
  <si>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</si>
  <si>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</si>
  <si>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</si>
  <si>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</si>
  <si>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</si>
  <si>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</si>
  <si>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</si>
  <si>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</si>
  <si>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</si>
  <si>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</si>
  <si>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</si>
  <si>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</si>
  <si>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</si>
  <si>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</si>
  <si>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</si>
  <si>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</si>
  <si>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</si>
  <si>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</si>
  <si>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</si>
  <si>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</si>
  <si>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</si>
  <si>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</si>
  <si>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</si>
  <si>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</si>
  <si>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</si>
  <si>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</si>
  <si>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</si>
  <si>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</si>
  <si>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</si>
  <si>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</si>
  <si>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</si>
  <si>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</si>
  <si>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</si>
  <si>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</si>
  <si>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</si>
  <si>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</si>
  <si>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</si>
  <si>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</si>
  <si>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</si>
  <si>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</si>
  <si>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</si>
  <si>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</si>
  <si>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</si>
  <si>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</si>
  <si>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</si>
  <si>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</si>
  <si>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</si>
  <si>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</si>
  <si>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</si>
  <si>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</si>
  <si>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</si>
  <si>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</si>
  <si>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</si>
  <si>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</si>
  <si>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</si>
  <si>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</si>
  <si>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</si>
  <si>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</si>
  <si>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</si>
  <si>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</si>
  <si>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</si>
  <si>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</si>
  <si>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</si>
  <si>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</si>
  <si>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</si>
  <si>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</si>
  <si>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</si>
  <si>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</si>
  <si>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</si>
  <si>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</si>
  <si>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</si>
  <si>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</si>
  <si>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</si>
  <si>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</si>
  <si>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</si>
  <si>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</si>
  <si>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</si>
  <si>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</si>
  <si>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</si>
  <si>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</si>
  <si>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</si>
  <si>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</si>
  <si>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</si>
  <si>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</si>
  <si>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</si>
  <si>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</si>
  <si>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</si>
  <si>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</si>
  <si>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</si>
  <si>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</si>
  <si>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</si>
  <si>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</si>
  <si>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</si>
  <si>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</si>
  <si>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</si>
  <si>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</si>
  <si>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</si>
  <si>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</si>
  <si>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</si>
  <si>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</si>
  <si>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</si>
  <si>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</si>
  <si>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</si>
  <si>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</si>
  <si>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</si>
  <si>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</si>
  <si>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</si>
  <si>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</si>
  <si>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</si>
  <si>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</si>
  <si>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</si>
  <si>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</si>
  <si>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</si>
  <si>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</si>
  <si>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</si>
  <si>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</si>
  <si>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</si>
  <si>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</si>
  <si>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</si>
  <si>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</si>
  <si>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</si>
  <si>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</si>
  <si>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</si>
  <si>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</si>
  <si>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</si>
  <si>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</si>
  <si>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</si>
  <si>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</si>
  <si>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</si>
  <si>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</si>
  <si>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</si>
  <si>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</si>
  <si>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</si>
  <si>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</si>
  <si>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</si>
  <si>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</si>
  <si>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</si>
  <si>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</si>
  <si>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</si>
  <si>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</si>
  <si>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</si>
  <si>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</si>
  <si>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</si>
  <si>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</si>
  <si>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</si>
  <si>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</si>
  <si>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</si>
  <si>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</si>
  <si>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</si>
  <si>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</si>
  <si>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</si>
  <si>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</si>
  <si>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</si>
  <si>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</si>
  <si>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</si>
  <si>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</si>
  <si>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</si>
  <si>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</si>
  <si>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</si>
  <si>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</si>
  <si>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</si>
  <si>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</si>
  <si>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</si>
  <si>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</si>
  <si>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</si>
  <si>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</si>
  <si>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</si>
  <si>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</si>
  <si>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</si>
  <si>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</si>
  <si>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</si>
  <si>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</si>
  <si>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</si>
  <si>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</si>
  <si>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</si>
  <si>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</si>
  <si>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</si>
  <si>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</si>
  <si>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</si>
  <si>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</si>
  <si>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</si>
  <si>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</si>
  <si>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</si>
  <si>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</si>
  <si>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</si>
  <si>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</si>
  <si>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</si>
  <si>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</si>
  <si>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</si>
  <si>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</si>
  <si>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</si>
  <si>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</si>
  <si>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</si>
  <si>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</si>
  <si>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</si>
  <si>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</si>
  <si>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</si>
  <si>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</si>
  <si>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</si>
  <si>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</si>
  <si>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</si>
  <si>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</si>
  <si>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</si>
  <si>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</si>
  <si>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</si>
  <si>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</si>
  <si>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</si>
  <si>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</si>
  <si>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</si>
  <si>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</si>
  <si>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</si>
  <si>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</si>
  <si>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</si>
  <si>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</si>
  <si>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</si>
  <si>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</si>
  <si>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</si>
  <si>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</si>
  <si>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</si>
  <si>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</si>
  <si>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</si>
  <si>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</si>
  <si>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</si>
  <si>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</si>
  <si>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</si>
  <si>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</si>
  <si>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</si>
  <si>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</si>
  <si>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</si>
  <si>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</si>
  <si>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</si>
  <si>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</si>
  <si>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</si>
  <si>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</si>
  <si>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</si>
  <si>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</si>
  <si>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</si>
  <si>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</si>
  <si>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</si>
  <si>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</si>
  <si>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</si>
  <si>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</si>
  <si>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</si>
  <si>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</si>
  <si>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</si>
  <si>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</si>
  <si>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</si>
  <si>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</si>
  <si>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</si>
  <si>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</si>
  <si>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</si>
  <si>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</si>
  <si>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</si>
  <si>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</si>
  <si>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</si>
  <si>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</si>
  <si>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</si>
  <si>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</si>
  <si>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</si>
  <si>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</si>
  <si>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</si>
  <si>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</si>
  <si>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</si>
  <si>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</si>
  <si>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</si>
  <si>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</si>
  <si>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</si>
  <si>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</si>
  <si>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</si>
  <si>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</si>
  <si>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</si>
  <si>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</si>
  <si>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</si>
  <si>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</si>
  <si>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</si>
  <si>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</si>
  <si>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</si>
  <si>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</si>
  <si>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</si>
  <si>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</si>
  <si>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</si>
  <si>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</si>
  <si>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</si>
  <si>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</si>
  <si>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</si>
  <si>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</si>
  <si>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</si>
  <si>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</si>
  <si>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</si>
  <si>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</si>
  <si>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</si>
  <si>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</si>
  <si>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</si>
  <si>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</si>
  <si>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</si>
  <si>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</si>
  <si>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</si>
  <si>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</si>
  <si>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</si>
  <si>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</si>
  <si>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</si>
  <si>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</si>
  <si>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</si>
  <si>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</si>
  <si>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</si>
  <si>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</si>
  <si>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</si>
  <si>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</si>
  <si>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</si>
  <si>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</si>
  <si>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</si>
  <si>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</si>
  <si>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</si>
  <si>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</si>
  <si>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</si>
  <si>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</si>
  <si>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</si>
  <si>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</si>
  <si>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</si>
  <si>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</si>
  <si>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</si>
  <si>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</si>
  <si>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</si>
  <si>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</si>
  <si>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</si>
  <si>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</si>
  <si>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</si>
  <si>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</si>
  <si>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</si>
  <si>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</si>
  <si>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</si>
  <si>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</si>
  <si>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</si>
  <si>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</si>
  <si>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</si>
  <si>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</si>
  <si>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</si>
  <si>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</si>
  <si>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</si>
  <si>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</si>
  <si>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</si>
  <si>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</si>
  <si>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</si>
  <si>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</si>
  <si>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</si>
  <si>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</si>
  <si>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</si>
  <si>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</si>
  <si>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</si>
  <si>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</si>
  <si>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</si>
  <si>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</si>
  <si>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</si>
  <si>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</si>
  <si>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</si>
  <si>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</si>
  <si>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</si>
  <si>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</si>
  <si>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</si>
  <si>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</si>
  <si>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</si>
  <si>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</si>
  <si>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</si>
  <si>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</si>
  <si>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</si>
  <si>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</si>
  <si>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</si>
  <si>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</si>
  <si>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</si>
  <si>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</si>
  <si>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</si>
  <si>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</si>
  <si>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</si>
  <si>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</si>
  <si>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</si>
  <si>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</si>
  <si>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</si>
  <si>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</si>
  <si>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</si>
  <si>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</si>
  <si>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</si>
  <si>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</si>
  <si>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</si>
  <si>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</si>
  <si>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</si>
  <si>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</si>
  <si>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</si>
  <si>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</si>
  <si>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</si>
  <si>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</si>
  <si>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</si>
  <si>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</si>
  <si>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</si>
  <si>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</si>
  <si>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</si>
  <si>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</si>
  <si>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</si>
  <si>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</si>
  <si>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</si>
  <si>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</si>
  <si>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</si>
  <si>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</si>
  <si>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</si>
  <si>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</si>
  <si>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</si>
  <si>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</si>
  <si>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</si>
  <si>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</si>
  <si>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</si>
  <si>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</si>
  <si>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</si>
  <si>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</si>
  <si>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</si>
  <si>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</si>
  <si>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</si>
  <si>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</si>
  <si>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</si>
  <si>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</si>
  <si>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</si>
  <si>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</si>
  <si>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</si>
  <si>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</si>
  <si>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</si>
  <si>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</si>
  <si>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</si>
  <si>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</si>
  <si>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</si>
  <si>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</si>
  <si>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</si>
  <si>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</si>
  <si>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</si>
  <si>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</si>
  <si>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</si>
  <si>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</si>
  <si>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</si>
  <si>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</si>
  <si>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</si>
  <si>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</si>
  <si>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</si>
  <si>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</si>
  <si>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</si>
  <si>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</si>
  <si>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</si>
  <si>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</si>
  <si>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</si>
  <si>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</si>
  <si>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</si>
  <si>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</si>
  <si>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</si>
  <si>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</si>
  <si>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</si>
  <si>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</si>
  <si>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</si>
  <si>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</si>
  <si>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</si>
  <si>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</si>
  <si>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</si>
  <si>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</si>
  <si>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</si>
  <si>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</si>
  <si>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</si>
  <si>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</si>
  <si>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</si>
  <si>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</si>
  <si>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</si>
  <si>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</si>
  <si>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</si>
  <si>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</si>
  <si>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</si>
  <si>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</si>
  <si>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</si>
  <si>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</si>
  <si>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</si>
  <si>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</si>
  <si>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</si>
  <si>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</si>
  <si>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</si>
  <si>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</si>
  <si>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</si>
  <si>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</si>
  <si>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</si>
  <si>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</si>
  <si>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</si>
  <si>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</si>
  <si>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</si>
  <si>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</si>
  <si>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</si>
  <si>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</si>
  <si>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</si>
  <si>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</si>
  <si>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</si>
  <si>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</si>
  <si>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</si>
  <si>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</si>
  <si>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</si>
  <si>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</si>
  <si>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</si>
  <si>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</si>
  <si>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</si>
  <si>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</si>
  <si>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</si>
  <si>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</si>
  <si>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</si>
  <si>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</si>
  <si>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</si>
  <si>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</si>
  <si>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</si>
  <si>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</si>
  <si>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</si>
  <si>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</si>
  <si>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</si>
  <si>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</si>
  <si>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</si>
  <si>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</si>
  <si>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</si>
  <si>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</si>
  <si>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</si>
  <si>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</si>
  <si>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</si>
  <si>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</si>
  <si>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</si>
  <si>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</si>
  <si>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</si>
  <si>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</si>
  <si>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</si>
  <si>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</si>
  <si>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</si>
  <si>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</si>
  <si>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</si>
  <si>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</si>
  <si>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</si>
  <si>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</si>
  <si>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</si>
  <si>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</si>
  <si>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</si>
  <si>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</si>
  <si>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</si>
  <si>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</si>
  <si>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</si>
  <si>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</si>
  <si>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</si>
  <si>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</si>
  <si>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</si>
  <si>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</si>
  <si>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</si>
  <si>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</si>
  <si>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</si>
  <si>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</si>
  <si>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</si>
  <si>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</si>
  <si>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</si>
  <si>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</si>
  <si>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</si>
  <si>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</si>
  <si>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</si>
  <si>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</si>
  <si>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</si>
  <si>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</si>
  <si>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</si>
  <si>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</si>
  <si>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</si>
  <si>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</si>
  <si>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</si>
  <si>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</si>
  <si>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</si>
  <si>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</si>
  <si>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</si>
  <si>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</si>
  <si>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</si>
  <si>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</si>
  <si>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</si>
  <si>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</si>
  <si>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</si>
  <si>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</si>
  <si>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</si>
  <si>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</si>
  <si>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</si>
  <si>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</si>
  <si>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</si>
  <si>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</si>
  <si>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</si>
  <si>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</si>
  <si>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</si>
  <si>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</si>
  <si>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</si>
  <si>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</si>
  <si>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</si>
  <si>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</si>
  <si>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</si>
  <si>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</si>
  <si>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</si>
  <si>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</si>
  <si>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</si>
  <si>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</si>
  <si>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</si>
  <si>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</si>
  <si>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</si>
  <si>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</si>
  <si>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</si>
  <si>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</si>
  <si>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</si>
  <si>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</si>
  <si>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</si>
  <si>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</si>
  <si>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</si>
  <si>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</si>
  <si>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</si>
  <si>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</si>
  <si>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</si>
  <si>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</si>
  <si>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</si>
  <si>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</si>
  <si>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</si>
  <si>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</si>
  <si>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</si>
  <si>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</si>
  <si>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</si>
  <si>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</si>
  <si>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</si>
  <si>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</si>
  <si>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</si>
  <si>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</si>
  <si>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</si>
  <si>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</si>
  <si>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</si>
  <si>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</si>
  <si>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</si>
  <si>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</si>
  <si>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</si>
  <si>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</si>
  <si>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</si>
  <si>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</si>
  <si>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</si>
  <si>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</si>
  <si>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</si>
  <si>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</si>
  <si>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</si>
  <si>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</si>
  <si>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</si>
  <si>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</si>
  <si>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</si>
  <si>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</si>
  <si>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</si>
  <si>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</si>
  <si>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</si>
  <si>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</si>
  <si>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</si>
  <si>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</si>
  <si>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</si>
  <si>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</si>
  <si>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</si>
  <si>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</si>
  <si>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</si>
  <si>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</si>
  <si>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</si>
  <si>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</si>
  <si>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</si>
  <si>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</si>
  <si>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</si>
  <si>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</si>
  <si>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</si>
  <si>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</si>
  <si>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</si>
  <si>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</si>
  <si>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</si>
  <si>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</si>
  <si>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</si>
  <si>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</si>
  <si>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</si>
  <si>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</si>
  <si>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</si>
  <si>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</si>
  <si>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</si>
  <si>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</si>
  <si>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</si>
  <si>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</si>
  <si>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</si>
  <si>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</si>
  <si>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</si>
  <si>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</si>
  <si>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</si>
  <si>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</si>
  <si>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</si>
  <si>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</si>
  <si>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</si>
  <si>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</si>
  <si>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</si>
  <si>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</si>
  <si>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</si>
  <si>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</si>
  <si>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</si>
  <si>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</si>
  <si>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</si>
  <si>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</si>
  <si>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</si>
  <si>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</si>
  <si>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</si>
  <si>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</si>
  <si>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</si>
  <si>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</si>
  <si>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</si>
  <si>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</si>
  <si>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</si>
  <si>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</si>
  <si>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</si>
  <si>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</si>
  <si>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</si>
  <si>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</si>
  <si>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</si>
  <si>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</si>
  <si>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</si>
  <si>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</si>
  <si>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</si>
  <si>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</si>
  <si>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</si>
  <si>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</si>
  <si>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</si>
  <si>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</si>
  <si>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</si>
  <si>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</si>
  <si>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</si>
  <si>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</si>
  <si>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</si>
  <si>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</si>
  <si>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</si>
  <si>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</si>
  <si>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</si>
  <si>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</si>
  <si>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</si>
  <si>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</si>
  <si>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</si>
  <si>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</si>
  <si>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</si>
  <si>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</si>
  <si>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</si>
  <si>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</si>
  <si>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</si>
  <si>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</si>
  <si>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</si>
  <si>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</si>
  <si>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</si>
  <si>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</si>
  <si>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</si>
  <si>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</si>
  <si>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</si>
  <si>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</si>
  <si>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</si>
  <si>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</si>
  <si>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</si>
  <si>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</si>
  <si>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</si>
  <si>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</si>
  <si>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</si>
  <si>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</si>
  <si>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</si>
  <si>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</si>
  <si>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</si>
  <si>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</si>
  <si>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</si>
  <si>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</si>
  <si>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</si>
  <si>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</si>
  <si>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</si>
  <si>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</si>
  <si>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</si>
  <si>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</si>
  <si>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</si>
  <si>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</si>
  <si>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</si>
  <si>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</si>
  <si>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</si>
  <si>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</si>
  <si>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</si>
  <si>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</si>
  <si>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</si>
  <si>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</si>
  <si>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</si>
  <si>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</si>
  <si>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</si>
  <si>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</si>
  <si>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</si>
  <si>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</si>
  <si>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</si>
  <si>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</si>
  <si>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</si>
  <si>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</si>
  <si>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</si>
  <si>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</si>
  <si>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</si>
  <si>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</si>
  <si>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</si>
  <si>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</si>
  <si>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</si>
  <si>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</si>
  <si>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</si>
  <si>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</si>
  <si>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</si>
  <si>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</si>
  <si>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</si>
  <si>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</si>
  <si>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</si>
  <si>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</si>
  <si>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</si>
  <si>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</si>
  <si>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</si>
  <si>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</si>
  <si>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</si>
  <si>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</si>
  <si>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</si>
  <si>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</si>
  <si>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</si>
  <si>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</si>
  <si>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</si>
  <si>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</si>
  <si>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</si>
  <si>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</si>
  <si>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</si>
  <si>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</si>
  <si>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</si>
  <si>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</si>
  <si>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</si>
  <si>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</si>
  <si>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</si>
  <si>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</si>
  <si>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</si>
  <si>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</si>
  <si>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</si>
  <si>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</si>
  <si>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</si>
  <si>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</si>
  <si>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</si>
  <si>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</si>
  <si>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</si>
  <si>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</si>
  <si>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</si>
  <si>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</si>
  <si>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</si>
  <si>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</si>
  <si>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</si>
  <si>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</si>
  <si>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</si>
  <si>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</si>
  <si>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</si>
  <si>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</si>
  <si>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</si>
  <si>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</si>
  <si>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</si>
  <si>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</si>
  <si>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</si>
  <si>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</si>
  <si>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</si>
  <si>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</si>
  <si>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</si>
  <si>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</si>
  <si>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</si>
  <si>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</si>
  <si>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</si>
  <si>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</si>
  <si>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</si>
  <si>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</si>
  <si>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</si>
  <si>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</si>
  <si>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</si>
  <si>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</si>
  <si>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</si>
  <si>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</si>
  <si>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</si>
  <si>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</si>
  <si>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</si>
  <si>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</si>
  <si>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</si>
  <si>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</si>
  <si>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</si>
  <si>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</si>
  <si>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</si>
  <si>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</si>
  <si>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</si>
  <si>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</si>
  <si>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</si>
  <si>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</si>
  <si>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</si>
  <si>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</si>
  <si>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</si>
  <si>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</si>
  <si>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</si>
  <si>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</si>
  <si>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</si>
  <si>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</si>
  <si>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</si>
  <si>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</si>
  <si>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</si>
  <si>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</si>
  <si>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</si>
  <si>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</si>
  <si>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</si>
  <si>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</si>
  <si>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</si>
  <si>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</si>
  <si>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</si>
  <si>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</si>
  <si>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</si>
  <si>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</si>
  <si>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</si>
  <si>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</si>
  <si>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</si>
  <si>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</si>
  <si>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</si>
  <si>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</si>
  <si>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</si>
  <si>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</si>
  <si>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</si>
  <si>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</si>
  <si>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</si>
  <si>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</si>
  <si>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</si>
  <si>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</si>
  <si>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</si>
  <si>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</si>
  <si>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</si>
  <si>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</si>
  <si>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</si>
  <si>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</si>
  <si>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</si>
  <si>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</si>
  <si>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</si>
  <si>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</si>
  <si>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</si>
  <si>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</si>
  <si>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</si>
  <si>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</si>
  <si>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</si>
  <si>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</si>
  <si>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</si>
  <si>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</si>
  <si>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</si>
  <si>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</si>
  <si>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</si>
  <si>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</si>
  <si>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</si>
  <si>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</si>
  <si>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</si>
  <si>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</si>
  <si>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</si>
  <si>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</si>
  <si>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</si>
  <si>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</si>
  <si>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</si>
  <si>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</si>
  <si>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</si>
  <si>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</si>
  <si>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</si>
  <si>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</si>
  <si>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</si>
  <si>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</si>
  <si>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</si>
  <si>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</si>
  <si>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</si>
  <si>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</si>
  <si>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</si>
  <si>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</si>
  <si>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</si>
  <si>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</si>
  <si>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</si>
  <si>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</si>
  <si>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</si>
  <si>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</si>
  <si>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</si>
  <si>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</si>
  <si>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</si>
  <si>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</si>
  <si>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</si>
  <si>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</si>
  <si>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</si>
  <si>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</si>
  <si>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</si>
  <si>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</si>
  <si>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</si>
  <si>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</si>
  <si>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</si>
  <si>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</si>
  <si>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</si>
  <si>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</si>
  <si>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</si>
  <si>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</si>
  <si>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</si>
  <si>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</si>
  <si>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</si>
  <si>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</si>
  <si>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</si>
  <si>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</si>
  <si>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</si>
  <si>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</si>
  <si>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</si>
  <si>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</si>
  <si>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</si>
  <si>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</si>
  <si>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</si>
  <si>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</si>
  <si>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</si>
  <si>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</si>
  <si>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</si>
  <si>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</si>
  <si>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</si>
  <si>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</si>
  <si>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</si>
  <si>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</si>
  <si>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</si>
  <si>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</si>
  <si>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</si>
  <si>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</si>
  <si>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</si>
  <si>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</si>
  <si>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</si>
  <si>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</si>
  <si>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</si>
  <si>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</si>
  <si>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</si>
  <si>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</si>
  <si>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</si>
  <si>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</si>
  <si>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</si>
  <si>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</si>
  <si>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</si>
  <si>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</si>
  <si>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</si>
  <si>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</si>
  <si>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</si>
  <si>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</si>
  <si>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</si>
  <si>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</si>
  <si>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</si>
  <si>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</si>
  <si>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</si>
  <si>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</si>
  <si>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</si>
  <si>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</si>
  <si>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</si>
  <si>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</si>
  <si>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</si>
  <si>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</si>
  <si>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</si>
  <si>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</si>
  <si>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</si>
  <si>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</si>
  <si>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</si>
  <si>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</si>
  <si>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</si>
  <si>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</si>
  <si>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</si>
  <si>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</si>
  <si>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</si>
  <si>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</si>
  <si>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</si>
  <si>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</si>
  <si>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</si>
  <si>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</si>
  <si>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</si>
  <si>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</si>
  <si>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</si>
  <si>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</si>
  <si>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</si>
  <si>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</si>
  <si>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</si>
  <si>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</si>
  <si>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</si>
  <si>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</si>
  <si>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</si>
  <si>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</si>
  <si>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</si>
  <si>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</si>
  <si>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</si>
  <si>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</si>
  <si>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</si>
  <si>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</si>
  <si>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</si>
  <si>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</si>
  <si>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</si>
  <si>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</si>
  <si>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</si>
  <si>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</si>
  <si>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</si>
  <si>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</si>
  <si>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</si>
  <si>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</si>
  <si>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</si>
  <si>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</si>
  <si>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</si>
  <si>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</si>
  <si>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</si>
  <si>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</si>
  <si>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</si>
  <si>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</si>
  <si>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</si>
  <si>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</si>
  <si>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</si>
  <si>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</si>
  <si>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</si>
  <si>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</si>
  <si>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</si>
  <si>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</si>
  <si>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</si>
  <si>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</si>
  <si>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</si>
  <si>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</si>
  <si>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</si>
  <si>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</si>
  <si>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</si>
  <si>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</si>
  <si>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</si>
  <si>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</si>
  <si>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</si>
  <si>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</si>
  <si>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</si>
  <si>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</si>
  <si>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</si>
  <si>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</si>
  <si>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</si>
  <si>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</si>
  <si>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</si>
  <si>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</si>
  <si>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</si>
  <si>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</si>
  <si>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</si>
  <si>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</si>
  <si>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</si>
  <si>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</si>
  <si>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</si>
  <si>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</si>
  <si>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</si>
  <si>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</si>
  <si>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</si>
  <si>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</si>
  <si>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</si>
  <si>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</si>
  <si>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</si>
  <si>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</si>
  <si>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</si>
  <si>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</si>
  <si>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</si>
  <si>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</si>
  <si>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</si>
  <si>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</si>
  <si>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</si>
  <si>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</si>
  <si>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</si>
  <si>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</si>
  <si>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</si>
  <si>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</si>
  <si>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</si>
  <si>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</si>
  <si>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</si>
  <si>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</si>
  <si>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</si>
  <si>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</si>
  <si>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</si>
  <si>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</si>
  <si>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</si>
  <si>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</si>
  <si>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</si>
  <si>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</si>
  <si>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</si>
  <si>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</si>
  <si>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</si>
  <si>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</si>
  <si>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</si>
  <si>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</si>
  <si>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</si>
  <si>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</si>
  <si>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</si>
  <si>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</si>
  <si>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</si>
  <si>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</si>
  <si>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</si>
  <si>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</si>
  <si>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</si>
  <si>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</si>
  <si>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</si>
  <si>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</si>
  <si>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</si>
  <si>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</si>
  <si>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</si>
  <si>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</si>
  <si>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</si>
  <si>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</si>
  <si>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</si>
  <si>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</si>
  <si>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</si>
  <si>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</si>
  <si>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</si>
  <si>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</si>
  <si>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</si>
  <si>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</si>
  <si>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</si>
  <si>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</si>
  <si>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</si>
  <si>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</si>
  <si>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</si>
  <si>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</si>
  <si>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</si>
  <si>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</si>
  <si>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</si>
  <si>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</si>
  <si>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</si>
  <si>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</si>
  <si>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</si>
  <si>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</si>
  <si>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</si>
  <si>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</si>
  <si>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</si>
  <si>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</si>
  <si>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</si>
  <si>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</si>
  <si>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</si>
  <si>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</si>
  <si>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</si>
  <si>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</si>
  <si>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</si>
  <si>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</si>
  <si>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</si>
  <si>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</si>
  <si>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</si>
  <si>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</si>
  <si>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</si>
  <si>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</si>
  <si>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</si>
  <si>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</si>
  <si>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</si>
  <si>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</si>
  <si>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</si>
  <si>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</si>
  <si>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</si>
  <si>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</si>
  <si>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</si>
  <si>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</si>
  <si>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</si>
  <si>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</si>
  <si>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</si>
  <si>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</si>
  <si>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</si>
  <si>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</si>
  <si>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</si>
  <si>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</si>
  <si>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</si>
  <si>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</si>
  <si>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</si>
  <si>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</si>
  <si>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</si>
  <si>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</si>
  <si>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</si>
  <si>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</si>
  <si>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</si>
  <si>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</si>
  <si>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</si>
  <si>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</si>
  <si>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</si>
  <si>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</si>
  <si>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</si>
  <si>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</si>
  <si>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</si>
  <si>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</si>
  <si>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</si>
  <si>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</si>
  <si>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</si>
  <si>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</si>
  <si>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</si>
  <si>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</si>
  <si>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</si>
  <si>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</si>
  <si>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</si>
  <si>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</si>
  <si>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</si>
  <si>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</si>
  <si>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</si>
  <si>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</si>
  <si>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</si>
  <si>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</si>
  <si>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</si>
  <si>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</si>
  <si>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</si>
  <si>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</si>
  <si>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</si>
  <si>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</si>
  <si>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</si>
  <si>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</si>
  <si>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</si>
  <si>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</si>
  <si>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</si>
  <si>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</si>
  <si>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</si>
  <si>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</si>
  <si>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</si>
  <si>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</si>
  <si>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</si>
  <si>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</si>
  <si>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</si>
  <si>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</si>
  <si>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</si>
  <si>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</si>
  <si>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</si>
  <si>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</si>
  <si>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</si>
  <si>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</si>
  <si>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</si>
  <si>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</si>
  <si>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</si>
  <si>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</si>
  <si>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</si>
  <si>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</si>
  <si>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</si>
  <si>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</si>
  <si>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</si>
  <si>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</si>
  <si>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</si>
  <si>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</si>
  <si>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</si>
  <si>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</si>
  <si>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</si>
  <si>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</si>
  <si>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</si>
  <si>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</si>
  <si>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</si>
  <si>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</si>
  <si>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</si>
  <si>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</si>
  <si>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</si>
  <si>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</si>
  <si>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</si>
  <si>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</si>
  <si>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</si>
  <si>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</si>
  <si>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</si>
  <si>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</si>
  <si>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</si>
  <si>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</si>
  <si>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</si>
  <si>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</si>
  <si>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</si>
  <si>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</si>
  <si>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</si>
  <si>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</si>
  <si>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</si>
  <si>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</si>
  <si>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</si>
  <si>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</si>
  <si>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</si>
  <si>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</si>
  <si>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</si>
  <si>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</si>
  <si>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</si>
  <si>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</si>
  <si>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</si>
  <si>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</si>
  <si>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</si>
  <si>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</si>
  <si>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</si>
  <si>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</si>
  <si>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</si>
  <si>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</si>
  <si>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</si>
  <si>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</si>
  <si>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</si>
  <si>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</si>
  <si>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</si>
  <si>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</si>
  <si>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</si>
  <si>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</si>
  <si>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</si>
  <si>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</si>
  <si>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</si>
  <si>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</si>
  <si>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</si>
  <si>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</si>
  <si>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</si>
  <si>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</si>
  <si>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</si>
  <si>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</si>
  <si>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</si>
  <si>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</si>
  <si>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</si>
  <si>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</si>
  <si>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</si>
  <si>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</si>
  <si>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</si>
  <si>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</si>
  <si>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</si>
  <si>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</si>
  <si>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</si>
  <si>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</si>
  <si>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</si>
  <si>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</si>
  <si>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</si>
  <si>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</si>
  <si>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</si>
  <si>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</si>
  <si>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</si>
  <si>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</si>
  <si>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</si>
  <si>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</si>
  <si>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</si>
  <si>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</si>
  <si>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</si>
  <si>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</si>
  <si>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</si>
  <si>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</si>
  <si>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</si>
  <si>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</si>
  <si>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</si>
  <si>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</si>
  <si>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</si>
  <si>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</si>
  <si>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</si>
  <si>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</si>
  <si>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</si>
  <si>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</si>
  <si>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</si>
  <si>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</si>
  <si>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</si>
  <si>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</si>
  <si>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</si>
  <si>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</si>
  <si>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</si>
  <si>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</si>
  <si>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</si>
  <si>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</si>
  <si>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</si>
  <si>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</si>
  <si>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</si>
  <si>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</si>
  <si>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</si>
  <si>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</si>
  <si>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</si>
  <si>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</si>
  <si>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</si>
  <si>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</si>
  <si>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</si>
  <si>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</si>
  <si>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</si>
  <si>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</si>
  <si>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</si>
  <si>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</si>
  <si>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</si>
  <si>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</si>
  <si>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</si>
  <si>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</si>
  <si>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</si>
  <si>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</si>
  <si>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</si>
  <si>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</si>
  <si>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</si>
  <si>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</si>
  <si>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</si>
  <si>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</si>
  <si>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</si>
  <si>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</si>
  <si>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</si>
  <si>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</si>
  <si>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</si>
  <si>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</si>
  <si>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</si>
  <si>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</si>
  <si>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</si>
  <si>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</si>
  <si>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</si>
  <si>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</si>
  <si>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</si>
  <si>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</si>
  <si>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</si>
  <si>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</si>
  <si>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</si>
  <si>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</si>
  <si>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</si>
  <si>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</si>
  <si>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</si>
  <si>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</si>
  <si>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</si>
  <si>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</si>
  <si>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</si>
  <si>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</si>
  <si>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</si>
  <si>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</si>
  <si>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</si>
  <si>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</si>
  <si>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</si>
  <si>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</si>
  <si>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</si>
  <si>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</si>
  <si>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</si>
  <si>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</si>
  <si>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</si>
  <si>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</si>
  <si>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</si>
  <si>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</si>
  <si>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</si>
  <si>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</si>
  <si>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</si>
  <si>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</si>
  <si>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</si>
  <si>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</si>
  <si>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</si>
  <si>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</si>
  <si>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</si>
  <si>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</si>
  <si>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</si>
  <si>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</si>
  <si>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</si>
  <si>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</si>
  <si>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</si>
  <si>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</si>
  <si>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</si>
  <si>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</si>
  <si>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</si>
  <si>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</si>
  <si>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</si>
  <si>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</si>
  <si>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</si>
  <si>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</si>
  <si>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</si>
  <si>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</si>
  <si>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</si>
  <si>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</si>
  <si>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</si>
  <si>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</si>
  <si>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</si>
  <si>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</si>
  <si>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</si>
  <si>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</si>
  <si>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</si>
  <si>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</si>
  <si>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</si>
  <si>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</si>
  <si>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</si>
  <si>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</si>
  <si>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</si>
  <si>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</si>
  <si>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</si>
  <si>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</si>
  <si>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</si>
  <si>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</si>
  <si>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</si>
  <si>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</si>
  <si>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</si>
  <si>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</si>
  <si>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</si>
  <si>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</si>
  <si>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</si>
  <si>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</si>
  <si>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</si>
  <si>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</si>
  <si>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</si>
  <si>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</si>
  <si>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</si>
  <si>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</si>
  <si>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</si>
  <si>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</si>
  <si>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</si>
  <si>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</si>
  <si>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</si>
  <si>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</si>
  <si>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</si>
  <si>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</si>
  <si>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</si>
  <si>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</si>
  <si>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</si>
  <si>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</si>
  <si>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</si>
  <si>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</si>
  <si>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</si>
  <si>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</si>
  <si>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</si>
  <si>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</si>
  <si>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</si>
  <si>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</si>
  <si>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</si>
  <si>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</si>
  <si>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</si>
  <si>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</si>
  <si>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</si>
  <si>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</si>
  <si>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</si>
  <si>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</si>
  <si>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</si>
  <si>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</si>
  <si>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</si>
  <si>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</si>
  <si>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</si>
  <si>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</si>
  <si>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</si>
  <si>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</si>
  <si>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</si>
  <si>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</si>
  <si>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</si>
  <si>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</si>
  <si>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</si>
  <si>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</si>
  <si>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</si>
  <si>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</si>
  <si>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</si>
  <si>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</si>
  <si>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</si>
  <si>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</si>
  <si>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</si>
  <si>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</si>
  <si>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</si>
  <si>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</si>
  <si>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</si>
  <si>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</si>
  <si>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</si>
  <si>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</si>
  <si>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</si>
  <si>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</si>
  <si>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</si>
  <si>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</si>
  <si>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</si>
  <si>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</si>
  <si>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</si>
  <si>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</si>
  <si>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</si>
  <si>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</si>
  <si>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</si>
  <si>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</si>
  <si>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</si>
  <si>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</si>
  <si>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</si>
  <si>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</si>
  <si>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</si>
  <si>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</si>
  <si>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</si>
  <si>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</si>
  <si>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</si>
  <si>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</si>
  <si>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</si>
  <si>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</si>
  <si>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</si>
  <si>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</si>
  <si>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</si>
  <si>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</si>
  <si>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</si>
  <si>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</si>
  <si>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</si>
  <si>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</si>
  <si>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</si>
  <si>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</si>
  <si>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</si>
  <si>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</si>
  <si>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</si>
  <si>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</si>
  <si>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</si>
  <si>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</si>
  <si>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</si>
  <si>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</si>
  <si>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</si>
  <si>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</si>
  <si>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</si>
  <si>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</si>
  <si>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</si>
  <si>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</si>
  <si>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</si>
  <si>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</si>
  <si>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</si>
  <si>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</si>
  <si>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</si>
  <si>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</si>
  <si>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</si>
  <si>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</si>
  <si>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</si>
  <si>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</si>
  <si>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</si>
  <si>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</si>
  <si>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</si>
  <si>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</si>
  <si>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</si>
  <si>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</si>
  <si>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</si>
  <si>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</si>
  <si>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</si>
  <si>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</si>
  <si>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</si>
  <si>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</si>
  <si>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</si>
  <si>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</si>
  <si>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</si>
  <si>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</si>
  <si>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</si>
  <si>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</si>
  <si>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</si>
  <si>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</si>
  <si>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</si>
  <si>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</si>
  <si>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</si>
  <si>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</si>
  <si>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</si>
  <si>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</si>
  <si>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</si>
  <si>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</si>
  <si>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</si>
  <si>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</si>
  <si>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</si>
  <si>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</si>
  <si>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</si>
  <si>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</si>
  <si>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</si>
  <si>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</si>
  <si>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</si>
  <si>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</si>
  <si>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</si>
  <si>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</si>
  <si>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</si>
  <si>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</si>
  <si>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</si>
  <si>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</si>
  <si>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</si>
  <si>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</si>
  <si>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</si>
  <si>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</si>
  <si>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</si>
  <si>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</si>
  <si>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</si>
  <si>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</si>
  <si>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</si>
  <si>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</si>
  <si>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</si>
  <si>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</si>
  <si>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</si>
  <si>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</si>
  <si>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</si>
  <si>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</si>
  <si>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</si>
  <si>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</si>
  <si>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</si>
  <si>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</si>
  <si>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</si>
  <si>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</si>
  <si>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</si>
  <si>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</si>
  <si>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</si>
  <si>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</si>
  <si>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</si>
  <si>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</si>
  <si>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</si>
  <si>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</si>
  <si>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</si>
  <si>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</si>
  <si>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</si>
  <si>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</si>
  <si>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</si>
  <si>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</si>
  <si>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</si>
  <si>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</si>
  <si>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</si>
  <si>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</si>
  <si>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</si>
  <si>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</si>
  <si>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</si>
  <si>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</si>
  <si>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</si>
  <si>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</si>
  <si>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</si>
  <si>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</si>
  <si>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</si>
  <si>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</si>
  <si>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</si>
  <si>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</si>
  <si>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</si>
  <si>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</si>
  <si>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</si>
  <si>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</si>
  <si>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</si>
  <si>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</si>
  <si>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</si>
  <si>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</si>
  <si>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</si>
  <si>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</si>
  <si>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</si>
  <si>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</si>
  <si>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</si>
  <si>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</si>
  <si>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</si>
  <si>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</si>
  <si>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</si>
  <si>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</si>
  <si>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</si>
  <si>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</si>
  <si>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</si>
  <si>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</si>
  <si>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</si>
  <si>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</si>
  <si>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</si>
  <si>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</si>
  <si>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</si>
  <si>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</si>
  <si>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</si>
  <si>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</si>
  <si>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</si>
  <si>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</si>
  <si>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</si>
  <si>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</si>
  <si>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</si>
  <si>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</si>
  <si>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</si>
  <si>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</si>
  <si>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</si>
  <si>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</si>
  <si>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</si>
  <si>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</si>
  <si>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</si>
  <si>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</si>
  <si>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</si>
  <si>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</si>
  <si>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</si>
  <si>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</si>
  <si>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</si>
  <si>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</si>
  <si>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</si>
  <si>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</si>
  <si>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</si>
  <si>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</si>
  <si>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</si>
  <si>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</si>
  <si>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</si>
  <si>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</si>
  <si>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</si>
  <si>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</si>
  <si>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</si>
  <si>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</si>
  <si>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</si>
  <si>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</si>
  <si>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</si>
  <si>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</si>
  <si>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</si>
  <si>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</si>
  <si>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</si>
  <si>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</si>
  <si>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</si>
  <si>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</si>
  <si>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</si>
  <si>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</si>
  <si>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</si>
  <si>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</si>
  <si>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</si>
  <si>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</si>
  <si>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</si>
  <si>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</si>
  <si>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</si>
  <si>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</si>
  <si>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</si>
  <si>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</si>
  <si>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</si>
  <si>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</si>
  <si>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</si>
  <si>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</si>
  <si>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</si>
  <si>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</si>
  <si>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</si>
  <si>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</si>
  <si>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</si>
  <si>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</si>
  <si>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</si>
  <si>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</si>
  <si>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</si>
  <si>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</si>
  <si>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</si>
  <si>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</si>
  <si>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</si>
  <si>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</si>
  <si>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</si>
  <si>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</si>
  <si>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</si>
  <si>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</si>
  <si>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</si>
  <si>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</si>
  <si>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</si>
  <si>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</si>
  <si>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</si>
  <si>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</si>
  <si>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</si>
  <si>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</si>
  <si>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</si>
  <si>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</si>
  <si>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</si>
  <si>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</si>
  <si>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</si>
  <si>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</si>
  <si>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</si>
  <si>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</si>
  <si>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</si>
  <si>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</si>
  <si>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</si>
  <si>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</si>
  <si>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</si>
  <si>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</si>
  <si>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</si>
  <si>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</si>
  <si>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</si>
  <si>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</si>
  <si>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</si>
  <si>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</si>
  <si>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</si>
  <si>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</si>
  <si>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</si>
  <si>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</si>
  <si>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</si>
  <si>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</si>
  <si>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</si>
  <si>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</si>
  <si>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</si>
  <si>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</si>
  <si>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</si>
  <si>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</si>
  <si>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</si>
  <si>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</si>
  <si>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</si>
  <si>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</si>
  <si>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</si>
  <si>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</si>
  <si>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</si>
  <si>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</si>
  <si>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</si>
  <si>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</si>
  <si>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</si>
  <si>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</si>
  <si>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</si>
  <si>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</si>
  <si>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</si>
  <si>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</si>
  <si>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</si>
  <si>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</si>
  <si>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</si>
  <si>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</si>
  <si>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</si>
  <si>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</si>
  <si>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</si>
  <si>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</si>
  <si>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</si>
  <si>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</si>
  <si>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</si>
  <si>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</si>
  <si>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</si>
  <si>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</si>
  <si>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</si>
  <si>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</si>
  <si>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</si>
  <si>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</si>
  <si>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</si>
  <si>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</si>
  <si>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</si>
  <si>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</si>
  <si>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</si>
  <si>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</si>
  <si>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</si>
  <si>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</si>
  <si>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</si>
  <si>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</si>
  <si>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</si>
  <si>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</si>
  <si>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</si>
  <si>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</si>
  <si>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</si>
  <si>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</si>
  <si>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</si>
  <si>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</si>
  <si>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</si>
  <si>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</si>
  <si>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</si>
  <si>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</si>
  <si>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</si>
  <si>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</si>
  <si>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</si>
  <si>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</si>
  <si>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</si>
  <si>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</si>
  <si>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</si>
  <si>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</si>
  <si>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</si>
  <si>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</si>
  <si>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</si>
  <si>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</si>
  <si>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</si>
  <si>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</si>
  <si>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</si>
  <si>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</si>
  <si>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</si>
  <si>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</si>
  <si>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</si>
  <si>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</si>
  <si>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</si>
  <si>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</si>
  <si>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</si>
  <si>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</si>
  <si>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</si>
  <si>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</si>
  <si>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</si>
  <si>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</si>
  <si>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</si>
  <si>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</si>
  <si>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</si>
  <si>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</si>
  <si>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</si>
  <si>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</si>
  <si>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</si>
  <si>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</si>
  <si>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</si>
  <si>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</si>
  <si>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</si>
  <si>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</si>
  <si>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</si>
  <si>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</si>
  <si>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</si>
  <si>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</si>
  <si>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</si>
  <si>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</si>
  <si>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</si>
  <si>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</si>
  <si>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</si>
  <si>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</si>
  <si>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</si>
  <si>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</si>
  <si>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</si>
  <si>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</si>
  <si>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</si>
  <si>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</si>
  <si>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</si>
  <si>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</si>
  <si>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</si>
  <si>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</si>
  <si>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</si>
  <si>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</si>
  <si>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</si>
  <si>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</si>
  <si>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</si>
  <si>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</si>
  <si>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</si>
  <si>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</si>
  <si>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</si>
  <si>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</si>
  <si>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</si>
  <si>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</si>
  <si>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</si>
  <si>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</si>
  <si>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</si>
  <si>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</si>
  <si>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</si>
  <si>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</si>
  <si>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</si>
  <si>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</si>
  <si>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</si>
  <si>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</si>
  <si>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</si>
  <si>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</si>
  <si>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</si>
  <si>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</si>
  <si>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</si>
  <si>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</si>
  <si>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</si>
  <si>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</si>
  <si>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</si>
  <si>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</si>
  <si>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</si>
  <si>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</si>
  <si>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</si>
  <si>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</si>
  <si>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</si>
  <si>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</si>
  <si>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</si>
  <si>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</si>
  <si>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</si>
  <si>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</si>
  <si>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</si>
  <si>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</si>
  <si>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</si>
  <si>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</si>
  <si>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</si>
  <si>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</si>
  <si>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</si>
  <si>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</si>
  <si>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</si>
  <si>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</si>
  <si>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</si>
  <si>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</si>
  <si>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</si>
  <si>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</si>
  <si>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</si>
  <si>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</si>
  <si>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</si>
  <si>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</si>
  <si>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</si>
  <si>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</si>
  <si>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</si>
  <si>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</si>
  <si>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</si>
  <si>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</si>
  <si>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</si>
  <si>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</si>
  <si>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</si>
  <si>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</si>
  <si>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</si>
  <si>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</si>
  <si>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</si>
  <si>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</si>
  <si>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</si>
  <si>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</si>
  <si>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</si>
  <si>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</si>
  <si>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</si>
  <si>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</si>
  <si>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</si>
  <si>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</si>
  <si>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</si>
  <si>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</si>
  <si>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</si>
  <si>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</si>
  <si>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</si>
  <si>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</si>
  <si>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</si>
  <si>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</si>
  <si>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</si>
  <si>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</si>
  <si>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</si>
  <si>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</si>
  <si>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</si>
  <si>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</si>
  <si>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</si>
  <si>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</si>
  <si>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</si>
  <si>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</si>
  <si>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</si>
  <si>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</si>
  <si>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</si>
  <si>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</si>
  <si>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</si>
  <si>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</si>
  <si>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</si>
  <si>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</si>
  <si>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</si>
  <si>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</si>
  <si>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</si>
  <si>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</si>
  <si>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</si>
  <si>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</si>
  <si>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</si>
  <si>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</si>
  <si>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</si>
  <si>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</si>
  <si>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</si>
  <si>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</si>
  <si>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</si>
  <si>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</si>
  <si>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</si>
  <si>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</si>
  <si>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</si>
  <si>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</si>
  <si>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</si>
  <si>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</si>
  <si>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</si>
  <si>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</si>
  <si>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</si>
  <si>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</si>
  <si>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</si>
  <si>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</si>
  <si>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</si>
  <si>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</si>
  <si>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</si>
  <si>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</si>
  <si>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</si>
  <si>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</si>
  <si>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</si>
  <si>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</si>
  <si>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</si>
  <si>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</si>
  <si>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</si>
  <si>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</si>
  <si>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</si>
  <si>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</si>
  <si>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</si>
  <si>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</si>
  <si>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</si>
  <si>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</si>
  <si>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</si>
  <si>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</si>
  <si>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</si>
  <si>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</si>
  <si>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</si>
  <si>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</si>
  <si>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</si>
  <si>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</si>
  <si>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</si>
  <si>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</si>
  <si>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</si>
  <si>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</si>
  <si>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</si>
  <si>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</si>
  <si>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</si>
  <si>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</si>
  <si>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</si>
  <si>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</si>
  <si>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</si>
  <si>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</si>
  <si>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</si>
  <si>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</si>
  <si>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</si>
  <si>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</si>
  <si>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</si>
  <si>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</si>
  <si>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</si>
  <si>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</si>
  <si>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</si>
  <si>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</si>
  <si>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</si>
  <si>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</si>
  <si>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</si>
  <si>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</si>
  <si>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</si>
  <si>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</si>
  <si>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</si>
  <si>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</si>
  <si>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</si>
  <si>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</si>
  <si>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</si>
  <si>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</si>
  <si>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</si>
  <si>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</si>
  <si>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</si>
  <si>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</si>
  <si>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</si>
  <si>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</si>
  <si>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</si>
  <si>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</si>
  <si>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</si>
  <si>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</si>
  <si>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</si>
  <si>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</si>
  <si>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</si>
  <si>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</si>
  <si>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</si>
  <si>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</si>
  <si>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</si>
  <si>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</si>
  <si>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</si>
  <si>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</si>
  <si>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</si>
  <si>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</si>
  <si>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</si>
  <si>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</si>
  <si>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</si>
  <si>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</si>
  <si>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</si>
  <si>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</si>
  <si>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</si>
  <si>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</si>
  <si>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</si>
  <si>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</si>
  <si>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</si>
  <si>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</si>
  <si>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</si>
  <si>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</si>
  <si>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</si>
  <si>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</si>
  <si>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</si>
  <si>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</si>
  <si>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</si>
  <si>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</si>
  <si>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</si>
  <si>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</si>
  <si>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</si>
  <si>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</si>
  <si>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</si>
  <si>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</si>
  <si>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</si>
  <si>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</si>
  <si>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</si>
  <si>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</si>
  <si>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</si>
  <si>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</si>
  <si>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</si>
  <si>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</si>
  <si>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</si>
  <si>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</si>
  <si>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</si>
  <si>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</si>
  <si>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</si>
  <si>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</si>
  <si>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</si>
  <si>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</si>
  <si>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</si>
  <si>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</si>
  <si>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</si>
  <si>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</si>
  <si>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</si>
  <si>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</si>
  <si>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</si>
  <si>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</si>
  <si>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</si>
  <si>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</si>
  <si>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</si>
  <si>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</si>
  <si>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</si>
  <si>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</si>
  <si>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</si>
  <si>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</si>
  <si>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</si>
  <si>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</si>
  <si>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</si>
  <si>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</si>
  <si>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</si>
  <si>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</si>
  <si>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</si>
  <si>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</si>
  <si>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</si>
  <si>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</si>
  <si>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</si>
  <si>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</si>
  <si>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</si>
  <si>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</si>
  <si>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</si>
  <si>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</si>
  <si>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</si>
  <si>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</si>
  <si>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</si>
  <si>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</si>
  <si>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</si>
  <si>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</si>
  <si>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</si>
  <si>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</si>
  <si>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</si>
  <si>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</si>
  <si>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</si>
  <si>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</si>
  <si>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</si>
  <si>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</si>
  <si>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</si>
  <si>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</si>
  <si>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</si>
  <si>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</si>
  <si>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</si>
  <si>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</si>
  <si>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</si>
  <si>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</si>
  <si>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</si>
  <si>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</si>
  <si>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</si>
  <si>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</si>
  <si>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</si>
  <si>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</si>
  <si>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</si>
  <si>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</si>
  <si>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</si>
  <si>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</si>
  <si>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</si>
  <si>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</si>
  <si>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</si>
  <si>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</si>
  <si>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</si>
  <si>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</si>
  <si>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</si>
  <si>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</si>
  <si>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</si>
  <si>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</si>
  <si>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</si>
  <si>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</si>
  <si>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</si>
  <si>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</si>
  <si>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</si>
  <si>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</si>
  <si>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</si>
  <si>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</si>
  <si>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</si>
  <si>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</si>
  <si>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</si>
  <si>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</si>
  <si>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</si>
  <si>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</si>
  <si>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</si>
  <si>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</si>
  <si>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</si>
  <si>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</si>
  <si>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</si>
  <si>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</si>
  <si>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</si>
  <si>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</si>
  <si>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</si>
  <si>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</si>
  <si>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</si>
  <si>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</si>
  <si>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</si>
  <si>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</si>
  <si>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</si>
  <si>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</si>
  <si>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</si>
  <si>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</si>
  <si>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</si>
  <si>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</si>
  <si>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</si>
  <si>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</si>
  <si>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</si>
  <si>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</si>
  <si>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</si>
  <si>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</si>
  <si>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</si>
  <si>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</si>
  <si>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</si>
  <si>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</si>
  <si>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</si>
  <si>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</si>
  <si>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</si>
  <si>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</si>
  <si>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</si>
  <si>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</si>
  <si>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</si>
  <si>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</si>
  <si>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</si>
  <si>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</si>
  <si>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</si>
  <si>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</si>
  <si>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</si>
  <si>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</si>
  <si>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</si>
  <si>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</si>
  <si>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</si>
  <si>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</si>
  <si>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</si>
  <si>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</si>
  <si>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</si>
  <si>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</si>
  <si>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</si>
  <si>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</si>
  <si>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</si>
  <si>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</si>
  <si>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</si>
  <si>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</si>
  <si>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</si>
  <si>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</si>
  <si>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</si>
  <si>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</si>
  <si>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</si>
  <si>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</si>
  <si>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</si>
  <si>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</si>
  <si>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</si>
  <si>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</si>
  <si>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</si>
  <si>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</si>
  <si>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</si>
  <si>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</si>
  <si>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</si>
  <si>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</si>
  <si>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</si>
  <si>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</si>
  <si>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</si>
  <si>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</si>
  <si>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</si>
  <si>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</si>
  <si>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</si>
  <si>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</si>
  <si>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</si>
  <si>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</si>
  <si>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</si>
  <si>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</si>
  <si>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</si>
  <si>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</si>
  <si>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</si>
  <si>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</si>
  <si>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</si>
  <si>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</si>
  <si>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</si>
  <si>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</si>
  <si>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</si>
  <si>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</si>
  <si>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</si>
  <si>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</si>
  <si>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</si>
  <si>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</si>
  <si>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</si>
  <si>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</si>
  <si>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</si>
  <si>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</si>
  <si>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</si>
  <si>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</si>
  <si>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</si>
  <si>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</si>
  <si>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</si>
  <si>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</si>
  <si>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</si>
  <si>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</si>
  <si>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</si>
  <si>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</si>
  <si>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</si>
  <si>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</si>
  <si>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</si>
  <si>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</si>
  <si>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</si>
  <si>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</si>
  <si>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</si>
  <si>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</si>
  <si>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</si>
  <si>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</si>
  <si>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</si>
  <si>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</si>
  <si>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</si>
  <si>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</si>
  <si>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</si>
  <si>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</si>
  <si>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</si>
  <si>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</si>
  <si>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</si>
  <si>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</si>
  <si>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</si>
  <si>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</si>
  <si>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</si>
  <si>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</si>
  <si>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</si>
  <si>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</si>
  <si>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</si>
  <si>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</si>
  <si>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</si>
  <si>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</si>
  <si>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</si>
  <si>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</si>
  <si>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</si>
  <si>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</si>
  <si>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</si>
  <si>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</si>
  <si>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</si>
  <si>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</si>
  <si>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</si>
  <si>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</si>
  <si>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</si>
  <si>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</si>
  <si>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</si>
  <si>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</si>
  <si>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</si>
  <si>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</si>
  <si>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</si>
  <si>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</si>
  <si>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</si>
  <si>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</si>
  <si>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</si>
  <si>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</si>
  <si>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</si>
  <si>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</si>
  <si>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</si>
  <si>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</si>
  <si>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</si>
  <si>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</si>
  <si>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</si>
  <si>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</si>
  <si>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</si>
  <si>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</si>
  <si>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</si>
  <si>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</si>
  <si>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</si>
  <si>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</si>
  <si>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</si>
  <si>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</si>
  <si>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</si>
  <si>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</si>
  <si>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</si>
  <si>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</si>
  <si>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</si>
  <si>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</si>
  <si>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</si>
  <si>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</si>
  <si>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</si>
  <si>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</si>
  <si>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</si>
  <si>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</si>
  <si>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</si>
  <si>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</si>
  <si>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</si>
  <si>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</si>
  <si>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</si>
  <si>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</si>
  <si>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</si>
  <si>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</si>
  <si>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</si>
  <si>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</si>
  <si>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</si>
  <si>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</si>
  <si>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</si>
  <si>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</si>
  <si>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</si>
  <si>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</si>
  <si>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</si>
  <si>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</si>
  <si>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</si>
  <si>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</si>
  <si>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</si>
  <si>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</si>
  <si>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</si>
  <si>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</si>
  <si>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</si>
  <si>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</si>
  <si>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</si>
  <si>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</si>
  <si>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</si>
  <si>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</si>
  <si>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</si>
  <si>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</si>
  <si>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</si>
  <si>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</si>
  <si>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</si>
  <si>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</si>
  <si>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</si>
  <si>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</si>
  <si>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</si>
  <si>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</si>
  <si>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</si>
  <si>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</si>
  <si>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</si>
  <si>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</si>
  <si>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</si>
  <si>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</si>
  <si>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</si>
  <si>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</si>
  <si>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</si>
  <si>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</si>
  <si>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</si>
  <si>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</si>
  <si>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</si>
  <si>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</si>
  <si>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</si>
  <si>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</si>
  <si>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</si>
  <si>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</si>
  <si>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</si>
  <si>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</si>
  <si>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</si>
  <si>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</si>
  <si>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</si>
  <si>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</si>
  <si>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</si>
  <si>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</si>
  <si>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</si>
  <si>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</si>
  <si>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</si>
  <si>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</si>
  <si>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</si>
  <si>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</si>
  <si>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</si>
  <si>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</si>
  <si>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</si>
  <si>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</si>
  <si>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</si>
  <si>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</si>
  <si>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</si>
  <si>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</si>
  <si>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</si>
  <si>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</si>
  <si>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</si>
  <si>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</si>
  <si>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</si>
  <si>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</si>
  <si>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</si>
  <si>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</si>
  <si>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</si>
  <si>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</si>
  <si>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</si>
  <si>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</si>
  <si>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</si>
  <si>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</si>
  <si>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</si>
  <si>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</si>
  <si>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</si>
  <si>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</si>
  <si>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</si>
  <si>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</si>
  <si>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</si>
  <si>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</si>
  <si>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</si>
  <si>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</si>
  <si>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</si>
  <si>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</si>
  <si>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</si>
  <si>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</si>
  <si>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</si>
  <si>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</si>
  <si>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</si>
  <si>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</si>
  <si>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</si>
  <si>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</si>
  <si>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</si>
  <si>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</si>
  <si>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</si>
  <si>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</si>
  <si>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</si>
  <si>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</si>
  <si>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</si>
  <si>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</si>
  <si>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</si>
  <si>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</si>
  <si>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</si>
  <si>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</si>
  <si>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</si>
  <si>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</si>
  <si>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</si>
  <si>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</si>
  <si>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</si>
  <si>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</si>
  <si>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</si>
  <si>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</si>
  <si>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</si>
  <si>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</si>
  <si>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</si>
  <si>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</si>
  <si>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</si>
  <si>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</si>
  <si>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</si>
  <si>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</si>
  <si>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</si>
  <si>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</si>
  <si>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</si>
  <si>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</si>
  <si>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</si>
  <si>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</si>
  <si>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</si>
  <si>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</si>
  <si>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</si>
  <si>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</si>
  <si>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</si>
  <si>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</si>
  <si>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</si>
  <si>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</si>
  <si>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</si>
  <si>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</si>
  <si>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</si>
  <si>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</si>
  <si>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</si>
  <si>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</si>
  <si>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</si>
  <si>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</si>
  <si>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</si>
  <si>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</si>
  <si>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</si>
  <si>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</si>
  <si>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</si>
  <si>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</si>
  <si>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</si>
  <si>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</si>
  <si>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</si>
  <si>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</si>
  <si>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</si>
  <si>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</si>
  <si>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</si>
  <si>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</si>
  <si>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</si>
  <si>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</si>
  <si>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</si>
  <si>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</si>
  <si>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</si>
  <si>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</si>
  <si>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</si>
  <si>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</si>
  <si>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</si>
  <si>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</si>
  <si>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</si>
  <si>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</si>
  <si>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</si>
  <si>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</si>
  <si>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</si>
  <si>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</si>
  <si>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</si>
  <si>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</si>
  <si>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</si>
  <si>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</si>
  <si>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</si>
  <si>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</si>
  <si>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</si>
  <si>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</si>
  <si>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</si>
  <si>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</si>
  <si>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</si>
  <si>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</si>
  <si>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</si>
  <si>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</si>
  <si>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</si>
  <si>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</si>
  <si>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</si>
  <si>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</si>
  <si>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</si>
  <si>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</si>
  <si>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</si>
  <si>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</si>
  <si>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</si>
  <si>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</si>
  <si>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</si>
  <si>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</si>
  <si>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</si>
  <si>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</si>
  <si>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</si>
  <si>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</si>
  <si>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</si>
  <si>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</si>
  <si>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</si>
  <si>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</si>
  <si>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</si>
  <si>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</si>
  <si>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</si>
  <si>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</si>
  <si>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</si>
  <si>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</si>
  <si>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</si>
  <si>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</si>
  <si>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</si>
  <si>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</si>
  <si>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</si>
  <si>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</si>
  <si>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</si>
  <si>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</si>
  <si>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</si>
  <si>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</si>
  <si>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</si>
  <si>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</si>
  <si>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</si>
  <si>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</si>
  <si>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</si>
  <si>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</si>
  <si>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</si>
  <si>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</si>
  <si>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</si>
  <si>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</si>
  <si>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</si>
  <si>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</si>
  <si>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</si>
  <si>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</si>
  <si>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</si>
  <si>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</si>
  <si>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</si>
  <si>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</si>
  <si>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</si>
  <si>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</si>
  <si>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</si>
  <si>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</si>
  <si>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</si>
  <si>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</si>
  <si>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</si>
  <si>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</si>
  <si>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</si>
  <si>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</si>
  <si>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</si>
  <si>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</si>
  <si>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</si>
  <si>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</si>
  <si>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</si>
  <si>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</si>
  <si>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</si>
  <si>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</si>
  <si>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</si>
  <si>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</si>
  <si>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</si>
  <si>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</si>
  <si>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</si>
  <si>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</si>
  <si>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</si>
  <si>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</si>
  <si>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</si>
  <si>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</si>
  <si>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</si>
  <si>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</si>
  <si>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</si>
  <si>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</si>
  <si>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</si>
  <si>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</si>
  <si>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</si>
  <si>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</si>
  <si>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</si>
  <si>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</si>
  <si>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</si>
  <si>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</si>
  <si>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</si>
  <si>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</si>
  <si>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</si>
  <si>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</si>
  <si>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</si>
  <si>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</si>
  <si>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</si>
  <si>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</si>
  <si>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</si>
  <si>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</si>
  <si>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</si>
  <si>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</si>
  <si>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</si>
  <si>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</si>
  <si>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</si>
  <si>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</si>
  <si>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</si>
  <si>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</si>
  <si>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</si>
  <si>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</si>
  <si>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</si>
  <si>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</si>
  <si>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</si>
  <si>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</si>
  <si>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</si>
  <si>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</si>
  <si>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</si>
  <si>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</si>
  <si>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</si>
  <si>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</si>
  <si>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</si>
  <si>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</si>
  <si>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</si>
  <si>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</si>
  <si>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</si>
  <si>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</si>
  <si>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</si>
  <si>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</si>
  <si>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</si>
  <si>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</si>
  <si>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</si>
  <si>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</si>
  <si>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</si>
  <si>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</si>
  <si>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</si>
  <si>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</si>
  <si>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</si>
  <si>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</si>
  <si>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</si>
  <si>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</si>
  <si>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</si>
  <si>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</si>
  <si>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</si>
  <si>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</si>
  <si>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</si>
  <si>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</si>
  <si>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</si>
  <si>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</si>
  <si>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</si>
  <si>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</si>
  <si>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</si>
  <si>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</si>
  <si>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</si>
  <si>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</si>
  <si>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</si>
  <si>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</si>
  <si>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</si>
  <si>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</si>
  <si>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</si>
  <si>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</si>
  <si>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</si>
  <si>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</si>
  <si>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</si>
  <si>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</si>
  <si>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</si>
  <si>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</si>
  <si>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</si>
  <si>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</si>
  <si>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</si>
  <si>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</si>
  <si>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</si>
  <si>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</si>
  <si>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</si>
  <si>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</si>
  <si>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</si>
  <si>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</si>
  <si>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</si>
  <si>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</si>
  <si>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</si>
  <si>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</si>
  <si>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</si>
  <si>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</si>
  <si>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</si>
  <si>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</si>
  <si>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</si>
  <si>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</si>
  <si>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</si>
  <si>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</si>
  <si>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</si>
  <si>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</si>
  <si>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</si>
  <si>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</si>
  <si>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</si>
  <si>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</si>
  <si>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</si>
  <si>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</si>
  <si>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</si>
  <si>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</si>
  <si>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</si>
  <si>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</si>
  <si>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</si>
  <si>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</si>
  <si>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</si>
  <si>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</si>
  <si>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</si>
  <si>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</si>
  <si>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</si>
  <si>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</si>
  <si>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</si>
  <si>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</si>
  <si>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</si>
  <si>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</si>
  <si>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</si>
  <si>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</si>
  <si>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</si>
  <si>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</si>
  <si>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</si>
  <si>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</si>
  <si>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</si>
  <si>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</si>
  <si>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</si>
  <si>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</si>
  <si>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</si>
  <si>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</si>
  <si>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</si>
  <si>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</si>
  <si>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</si>
  <si>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</si>
  <si>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</si>
  <si>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</si>
  <si>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</si>
  <si>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</si>
  <si>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</si>
  <si>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</si>
  <si>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</si>
  <si>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</si>
  <si>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</si>
  <si>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</si>
  <si>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</si>
  <si>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</si>
  <si>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</si>
  <si>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</si>
  <si>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</si>
  <si>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</si>
  <si>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</si>
  <si>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</si>
  <si>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</si>
  <si>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</si>
  <si>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</si>
  <si>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</si>
  <si>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</si>
  <si>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</si>
  <si>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</si>
  <si>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</si>
  <si>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</si>
  <si>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</si>
  <si>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</si>
  <si>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</si>
  <si>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</si>
  <si>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</si>
  <si>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</si>
  <si>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</si>
  <si>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</si>
  <si>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</si>
  <si>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</si>
  <si>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</si>
  <si>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</si>
  <si>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</si>
  <si>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</si>
  <si>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</si>
  <si>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</si>
  <si>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</si>
  <si>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</si>
  <si>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</si>
  <si>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</si>
  <si>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</si>
  <si>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</si>
  <si>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</si>
  <si>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</si>
  <si>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</si>
  <si>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</si>
  <si>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</si>
  <si>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</si>
  <si>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</si>
  <si>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</si>
  <si>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</si>
  <si>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</si>
  <si>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</si>
  <si>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</si>
  <si>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</si>
  <si>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</si>
  <si>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</si>
  <si>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</si>
  <si>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</si>
  <si>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</si>
  <si>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</si>
  <si>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</si>
  <si>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</si>
  <si>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</si>
  <si>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</si>
  <si>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</si>
  <si>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</si>
  <si>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</si>
  <si>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</si>
  <si>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</si>
  <si>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</si>
  <si>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</si>
  <si>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</si>
  <si>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</si>
  <si>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</si>
  <si>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</si>
  <si>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</si>
  <si>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</si>
  <si>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</si>
  <si>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</si>
  <si>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</si>
  <si>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</si>
  <si>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</si>
  <si>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</si>
  <si>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</si>
  <si>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</si>
  <si>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</si>
  <si>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</si>
  <si>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</si>
  <si>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</si>
  <si>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</si>
  <si>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</si>
  <si>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</si>
  <si>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</si>
  <si>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</si>
  <si>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</si>
  <si>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</si>
  <si>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</si>
  <si>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</si>
  <si>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</si>
  <si>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</si>
  <si>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</si>
  <si>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</si>
  <si>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</si>
  <si>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</si>
  <si>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</si>
  <si>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</si>
  <si>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</si>
  <si>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</si>
  <si>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</si>
  <si>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</si>
  <si>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</si>
  <si>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</si>
  <si>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</si>
  <si>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</si>
  <si>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</si>
  <si>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</si>
  <si>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</si>
  <si>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</si>
  <si>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</si>
  <si>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</si>
  <si>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</si>
  <si>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</si>
  <si>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</si>
  <si>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</si>
  <si>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</si>
  <si>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</si>
  <si>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</si>
  <si>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</si>
  <si>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</si>
  <si>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</si>
  <si>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</si>
  <si>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</si>
  <si>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</si>
  <si>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</si>
  <si>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</si>
  <si>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</si>
  <si>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</si>
  <si>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</si>
  <si>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</si>
  <si>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</si>
  <si>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</si>
  <si>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</si>
  <si>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</si>
  <si>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</si>
  <si>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</si>
  <si>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</si>
  <si>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</si>
  <si>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</si>
  <si>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</si>
  <si>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</si>
  <si>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</si>
  <si>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</si>
  <si>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</si>
  <si>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</si>
  <si>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</si>
  <si>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</si>
  <si>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</si>
  <si>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</si>
  <si>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</si>
  <si>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</si>
  <si>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</si>
  <si>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</si>
  <si>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</si>
  <si>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</si>
  <si>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</si>
  <si>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</si>
  <si>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</si>
  <si>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</si>
  <si>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</si>
  <si>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</si>
  <si>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</si>
  <si>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</si>
  <si>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</si>
  <si>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</si>
  <si>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</si>
  <si>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</si>
  <si>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</si>
  <si>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</si>
  <si>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</si>
  <si>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</si>
  <si>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</si>
  <si>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</si>
  <si>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</si>
  <si>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</si>
  <si>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</si>
  <si>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</si>
  <si>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</si>
  <si>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</si>
  <si>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</si>
  <si>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</si>
  <si>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</si>
  <si>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</si>
  <si>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</si>
  <si>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</si>
  <si>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</si>
  <si>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</si>
  <si>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</si>
  <si>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</si>
  <si>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</si>
  <si>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</si>
  <si>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</si>
  <si>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</si>
  <si>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</si>
  <si>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</si>
  <si>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</si>
  <si>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</si>
  <si>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</si>
  <si>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</si>
  <si>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</si>
  <si>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</si>
  <si>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</si>
  <si>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</si>
  <si>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</si>
  <si>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</si>
  <si>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</si>
  <si>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</si>
  <si>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</si>
  <si>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</si>
  <si>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</si>
  <si>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</si>
  <si>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</si>
  <si>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</si>
  <si>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</si>
  <si>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</si>
  <si>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</si>
  <si>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</si>
  <si>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</si>
  <si>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</si>
  <si>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</si>
  <si>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</si>
  <si>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</si>
  <si>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</si>
  <si>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</si>
  <si>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</si>
  <si>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</si>
  <si>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</si>
  <si>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</si>
  <si>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</si>
  <si>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</si>
  <si>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</si>
  <si>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</si>
  <si>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</si>
  <si>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</si>
  <si>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</si>
  <si>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</si>
  <si>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</si>
  <si>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</si>
  <si>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</si>
  <si>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</si>
  <si>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</si>
  <si>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</si>
  <si>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</si>
  <si>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</si>
  <si>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</si>
  <si>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</si>
  <si>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</si>
  <si>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</si>
  <si>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</si>
  <si>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</si>
  <si>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</si>
  <si>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</si>
  <si>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</si>
  <si>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</si>
  <si>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</si>
  <si>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</si>
  <si>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</si>
  <si>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</si>
  <si>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</si>
  <si>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</si>
  <si>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</si>
  <si>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</si>
  <si>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</si>
  <si>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</si>
  <si>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</si>
  <si>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</si>
  <si>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</si>
  <si>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</si>
  <si>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</si>
  <si>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</si>
  <si>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</si>
  <si>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</si>
  <si>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</si>
  <si>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</si>
  <si>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</si>
  <si>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</si>
  <si>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</si>
  <si>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</si>
  <si>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</si>
  <si>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</si>
  <si>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</si>
  <si>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</si>
  <si>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</si>
  <si>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</si>
  <si>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</si>
  <si>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</si>
  <si>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</si>
  <si>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</si>
  <si>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</si>
  <si>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</si>
  <si>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</si>
  <si>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</si>
  <si>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</si>
  <si>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</si>
  <si>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</si>
  <si>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</si>
  <si>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</si>
  <si>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</si>
  <si>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</si>
  <si>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</si>
  <si>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</si>
  <si>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</si>
  <si>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</si>
  <si>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</si>
  <si>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</si>
  <si>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</si>
  <si>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</si>
  <si>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</si>
  <si>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</si>
  <si>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</si>
  <si>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</si>
  <si>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</si>
  <si>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</si>
  <si>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</si>
  <si>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</si>
  <si>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</si>
  <si>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</si>
  <si>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</si>
  <si>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</si>
  <si>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</si>
  <si>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</si>
  <si>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</si>
  <si>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</si>
  <si>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</si>
  <si>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</si>
  <si>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</si>
  <si>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</si>
  <si>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</si>
  <si>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</si>
  <si>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</si>
  <si>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</si>
  <si>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</si>
  <si>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</si>
  <si>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</si>
  <si>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</si>
  <si>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</si>
  <si>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</si>
  <si>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</si>
  <si>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</si>
  <si>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</si>
  <si>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</si>
  <si>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</si>
  <si>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</si>
  <si>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</si>
  <si>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</si>
  <si>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</si>
  <si>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</si>
  <si>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</si>
  <si>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</si>
  <si>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</si>
  <si>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</si>
  <si>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</si>
  <si>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</si>
  <si>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</si>
  <si>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</si>
  <si>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</si>
  <si>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</si>
  <si>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</si>
  <si>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</si>
  <si>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</si>
  <si>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</si>
  <si>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</si>
  <si>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</si>
  <si>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</si>
  <si>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</si>
  <si>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</si>
  <si>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</si>
  <si>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</si>
  <si>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</si>
  <si>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</si>
  <si>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</si>
  <si>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</si>
  <si>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</si>
  <si>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</si>
  <si>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</si>
  <si>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</si>
  <si>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</si>
  <si>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</si>
  <si>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</si>
  <si>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</si>
  <si>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</si>
  <si>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</si>
  <si>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</si>
  <si>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</si>
  <si>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</si>
  <si>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</si>
  <si>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</si>
  <si>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</si>
  <si>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</si>
  <si>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</si>
  <si>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</si>
  <si>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</si>
  <si>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</si>
  <si>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</si>
  <si>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</si>
  <si>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</si>
  <si>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</si>
  <si>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</si>
  <si>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</si>
  <si>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</si>
  <si>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</si>
  <si>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</si>
  <si>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</si>
  <si>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</si>
  <si>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</si>
  <si>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</si>
  <si>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</si>
  <si>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</si>
  <si>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</si>
  <si>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</si>
  <si>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</si>
  <si>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</si>
  <si>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</si>
  <si>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</si>
  <si>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</si>
  <si>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</si>
  <si>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</si>
  <si>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</si>
  <si>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</si>
  <si>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</si>
  <si>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</si>
  <si>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</si>
  <si>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</si>
  <si>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</si>
  <si>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</si>
  <si>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</si>
  <si>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</si>
  <si>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</si>
  <si>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</si>
  <si>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</si>
  <si>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</si>
  <si>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</si>
  <si>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</si>
  <si>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</si>
  <si>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</si>
  <si>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</si>
  <si>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</si>
  <si>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</si>
  <si>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</si>
  <si>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</si>
  <si>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</si>
  <si>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</si>
  <si>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</si>
  <si>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</si>
  <si>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</si>
  <si>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</si>
  <si>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</si>
  <si>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</si>
  <si>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</si>
  <si>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</si>
  <si>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</si>
  <si>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</si>
  <si>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</si>
  <si>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</si>
  <si>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</si>
  <si>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</si>
  <si>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</si>
  <si>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</si>
  <si>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</si>
  <si>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</si>
  <si>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</si>
  <si>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</si>
  <si>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</si>
  <si>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</si>
  <si>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</si>
  <si>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</si>
  <si>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</si>
  <si>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</si>
  <si>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</si>
  <si>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</si>
  <si>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</si>
  <si>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</si>
  <si>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</si>
  <si>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</si>
  <si>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</si>
  <si>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</si>
  <si>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</si>
  <si>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</si>
  <si>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</si>
  <si>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</si>
  <si>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</si>
  <si>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</si>
  <si>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</si>
  <si>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</si>
  <si>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</si>
  <si>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</si>
  <si>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</si>
  <si>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</si>
  <si>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</si>
  <si>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</si>
  <si>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</si>
  <si>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</si>
  <si>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</si>
  <si>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</si>
  <si>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</si>
  <si>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</si>
  <si>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</si>
  <si>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</si>
  <si>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</si>
  <si>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</si>
  <si>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</si>
  <si>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</si>
  <si>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</si>
  <si>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</si>
  <si>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</si>
  <si>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</si>
  <si>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</si>
  <si>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</si>
  <si>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</si>
  <si>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</si>
  <si>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</si>
  <si>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</si>
  <si>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</si>
  <si>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</si>
  <si>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</si>
  <si>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</si>
  <si>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</si>
  <si>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</si>
  <si>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</si>
  <si>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</si>
  <si>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</si>
  <si>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</si>
  <si>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</si>
  <si>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</si>
  <si>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</si>
  <si>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</si>
  <si>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</si>
  <si>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</si>
  <si>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</si>
  <si>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</si>
  <si>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</si>
  <si>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</si>
  <si>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</si>
  <si>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</si>
  <si>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</si>
  <si>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</si>
  <si>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</si>
  <si>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</si>
  <si>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</si>
  <si>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</si>
  <si>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</si>
  <si>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</si>
  <si>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</si>
  <si>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</si>
  <si>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</si>
  <si>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</si>
  <si>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</si>
  <si>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</si>
  <si>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</si>
  <si>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</si>
  <si>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</si>
  <si>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</si>
  <si>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</si>
  <si>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</si>
  <si>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</si>
  <si>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</si>
  <si>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</si>
  <si>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</si>
  <si>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</si>
  <si>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</si>
  <si>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</si>
  <si>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</si>
  <si>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</si>
  <si>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</si>
  <si>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</si>
  <si>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</si>
  <si>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</si>
  <si>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</si>
  <si>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</si>
  <si>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</si>
  <si>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</si>
  <si>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</si>
  <si>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</si>
  <si>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</si>
  <si>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</si>
  <si>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</si>
  <si>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</si>
  <si>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</si>
  <si>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</si>
  <si>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</si>
  <si>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</si>
  <si>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</si>
  <si>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</si>
  <si>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</si>
  <si>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</si>
  <si>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</si>
  <si>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</si>
  <si>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</si>
  <si>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</si>
  <si>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</si>
  <si>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</si>
  <si>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</si>
  <si>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</si>
  <si>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</si>
  <si>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</si>
  <si>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</si>
  <si>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</si>
  <si>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</si>
  <si>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</si>
  <si>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</si>
  <si>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</si>
  <si>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</si>
  <si>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</si>
  <si>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</si>
  <si>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</si>
  <si>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</si>
  <si>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</si>
  <si>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</si>
  <si>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</si>
  <si>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</si>
  <si>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</si>
  <si>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</si>
  <si>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</si>
  <si>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</si>
  <si>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</si>
  <si>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</si>
  <si>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</si>
  <si>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</si>
  <si>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</si>
  <si>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</si>
  <si>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</si>
  <si>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</si>
  <si>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</si>
  <si>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</si>
  <si>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</si>
  <si>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</si>
  <si>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</si>
  <si>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</si>
  <si>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</si>
  <si>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</si>
  <si>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</si>
  <si>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</si>
  <si>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</si>
  <si>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</si>
  <si>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</si>
  <si>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</si>
  <si>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</si>
  <si>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</si>
  <si>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</si>
  <si>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</si>
  <si>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</si>
  <si>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</si>
  <si>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</si>
  <si>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</si>
  <si>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</si>
  <si>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</si>
  <si>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</si>
  <si>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</si>
  <si>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</si>
  <si>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</si>
  <si>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</si>
  <si>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</si>
  <si>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</si>
  <si>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</si>
  <si>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</si>
  <si>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</si>
  <si>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</si>
  <si>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</si>
  <si>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</si>
  <si>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</si>
  <si>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</si>
  <si>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</si>
  <si>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</si>
  <si>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</si>
  <si>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</si>
  <si>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</si>
  <si>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</si>
  <si>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</si>
  <si>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</si>
  <si>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</si>
  <si>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</si>
  <si>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</si>
  <si>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</si>
  <si>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</si>
  <si>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</si>
  <si>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</si>
  <si>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</si>
  <si>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</si>
  <si>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</si>
  <si>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</si>
  <si>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</si>
  <si>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</si>
  <si>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</si>
  <si>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</si>
  <si>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</si>
  <si>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</si>
  <si>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</si>
  <si>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</si>
  <si>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</si>
  <si>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</si>
  <si>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</si>
  <si>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</si>
  <si>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</si>
  <si>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</si>
  <si>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</si>
  <si>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</si>
  <si>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</si>
  <si>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</si>
  <si>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</si>
  <si>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</si>
  <si>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</si>
  <si>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</si>
  <si>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</si>
  <si>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</si>
  <si>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</si>
  <si>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</si>
  <si>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</si>
  <si>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</si>
  <si>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</si>
  <si>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</si>
  <si>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</si>
  <si>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</si>
  <si>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</si>
  <si>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</si>
  <si>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</si>
  <si>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</si>
  <si>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</si>
  <si>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</si>
  <si>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</si>
  <si>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</si>
  <si>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</si>
  <si>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</si>
  <si>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</si>
  <si>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</si>
  <si>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</si>
  <si>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</si>
  <si>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</si>
  <si>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</si>
  <si>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</si>
  <si>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</si>
  <si>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</si>
  <si>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</si>
  <si>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</si>
  <si>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</si>
  <si>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</si>
  <si>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</si>
  <si>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</si>
  <si>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</si>
  <si>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</si>
  <si>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</si>
  <si>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</si>
  <si>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</si>
  <si>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</si>
  <si>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</si>
  <si>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</si>
  <si>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</si>
  <si>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</si>
  <si>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</si>
  <si>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</si>
  <si>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</si>
  <si>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</si>
  <si>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</si>
  <si>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</si>
  <si>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</si>
  <si>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</si>
  <si>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</si>
  <si>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</si>
  <si>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</si>
  <si>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</si>
  <si>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</si>
  <si>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</si>
  <si>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</si>
  <si>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</si>
  <si>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</si>
  <si>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</si>
  <si>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</si>
  <si>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</si>
  <si>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</si>
  <si>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</si>
  <si>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</si>
  <si>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</si>
  <si>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</si>
  <si>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</si>
  <si>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</si>
  <si>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</si>
  <si>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</si>
  <si>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</si>
  <si>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</si>
  <si>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</si>
  <si>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</si>
  <si>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</si>
  <si>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</si>
  <si>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</si>
  <si>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</si>
  <si>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</si>
  <si>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</si>
  <si>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</si>
  <si>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</si>
  <si>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</si>
  <si>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</si>
  <si>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</si>
  <si>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</si>
  <si>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</si>
  <si>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</si>
  <si>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</si>
  <si>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</si>
  <si>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</si>
  <si>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</si>
  <si>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</si>
  <si>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</si>
  <si>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</si>
  <si>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</si>
  <si>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</si>
  <si>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</si>
  <si>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</si>
  <si>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</si>
  <si>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</si>
  <si>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</si>
  <si>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</si>
  <si>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</si>
  <si>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</si>
  <si>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</si>
  <si>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</si>
  <si>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</si>
  <si>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</si>
  <si>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</si>
  <si>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</si>
  <si>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</si>
  <si>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</si>
  <si>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</si>
  <si>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</si>
  <si>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</si>
  <si>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</si>
  <si>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</si>
  <si>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</si>
  <si>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</si>
  <si>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</si>
  <si>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</si>
  <si>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</si>
  <si>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</si>
  <si>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</si>
  <si>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</si>
  <si>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</si>
  <si>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</si>
  <si>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</si>
  <si>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</si>
  <si>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</si>
  <si>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</si>
  <si>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</si>
  <si>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</si>
  <si>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</si>
  <si>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</si>
  <si>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</si>
  <si>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</si>
  <si>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</si>
  <si>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</si>
  <si>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</si>
  <si>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</si>
  <si>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</si>
  <si>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</si>
  <si>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</si>
  <si>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</si>
  <si>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</si>
  <si>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</si>
  <si>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</si>
  <si>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</si>
  <si>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</si>
  <si>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</si>
  <si>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</si>
  <si>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</si>
  <si>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</si>
  <si>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</si>
  <si>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</si>
  <si>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</si>
  <si>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</si>
  <si>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</si>
  <si>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</si>
  <si>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</si>
  <si>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</si>
  <si>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</si>
  <si>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</si>
  <si>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</si>
  <si>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</si>
  <si>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</si>
  <si>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</si>
  <si>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</si>
  <si>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</si>
  <si>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</si>
  <si>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</si>
  <si>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</si>
  <si>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</si>
  <si>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</si>
  <si>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</si>
  <si>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</si>
  <si>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</si>
  <si>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</si>
  <si>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</si>
  <si>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</si>
  <si>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</si>
  <si>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</si>
  <si>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</si>
  <si>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</si>
  <si>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</si>
  <si>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</si>
  <si>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</si>
  <si>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</si>
  <si>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</si>
  <si>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</si>
  <si>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</si>
  <si>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</si>
  <si>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</si>
  <si>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</si>
  <si>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</si>
  <si>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</si>
  <si>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</si>
  <si>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</si>
  <si>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</si>
  <si>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</si>
  <si>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</si>
  <si>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</si>
  <si>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</si>
  <si>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</si>
  <si>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</si>
  <si>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</si>
  <si>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</si>
  <si>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</si>
  <si>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</si>
  <si>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</si>
  <si>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</si>
  <si>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</si>
  <si>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</si>
  <si>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</si>
  <si>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</si>
  <si>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</si>
  <si>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</si>
  <si>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</si>
  <si>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</si>
  <si>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</si>
  <si>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</si>
  <si>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</si>
  <si>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</si>
  <si>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</si>
  <si>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</si>
  <si>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</si>
  <si>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</si>
  <si>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</si>
  <si>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</si>
  <si>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</si>
  <si>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</si>
  <si>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</si>
  <si>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</si>
  <si>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</si>
  <si>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</si>
  <si>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</si>
  <si>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</si>
  <si>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</si>
  <si>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</si>
  <si>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</si>
  <si>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</si>
  <si>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</si>
  <si>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</si>
  <si>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</si>
  <si>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</si>
  <si>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</si>
  <si>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</si>
  <si>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</si>
  <si>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</si>
  <si>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</si>
  <si>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</si>
  <si>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</si>
  <si>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</si>
  <si>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</si>
  <si>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</si>
  <si>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</si>
  <si>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</si>
  <si>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</si>
  <si>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</si>
  <si>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</si>
  <si>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</si>
  <si>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</si>
  <si>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</si>
  <si>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</si>
  <si>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</si>
  <si>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</si>
  <si>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</si>
  <si>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</si>
  <si>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</si>
  <si>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</si>
  <si>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</si>
  <si>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</si>
  <si>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</si>
  <si>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</si>
  <si>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</si>
  <si>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</si>
  <si>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</si>
  <si>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</si>
  <si>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</si>
  <si>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</si>
  <si>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</si>
  <si>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</si>
  <si>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</si>
  <si>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</si>
  <si>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</si>
  <si>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</si>
  <si>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</si>
  <si>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</si>
  <si>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</si>
  <si>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</si>
  <si>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</si>
  <si>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</si>
  <si>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</si>
  <si>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</si>
  <si>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</si>
  <si>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</si>
  <si>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</si>
  <si>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</si>
  <si>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</si>
  <si>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</si>
  <si>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</si>
  <si>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</si>
  <si>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</si>
  <si>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</si>
  <si>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</si>
  <si>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</si>
  <si>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</si>
  <si>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</si>
  <si>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</si>
  <si>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</si>
  <si>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</si>
  <si>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</si>
  <si>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</si>
  <si>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</si>
  <si>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</si>
  <si>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</si>
  <si>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</si>
  <si>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</si>
  <si>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</si>
  <si>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</si>
  <si>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</si>
  <si>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</si>
  <si>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</si>
  <si>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</si>
  <si>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</si>
  <si>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</si>
  <si>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</si>
  <si>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</si>
  <si>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</si>
  <si>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</si>
  <si>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</si>
  <si>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</si>
  <si>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</si>
  <si>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</si>
  <si>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</si>
  <si>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</si>
  <si>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</si>
  <si>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</si>
  <si>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</si>
  <si>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</si>
  <si>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</si>
  <si>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</si>
  <si>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</si>
  <si>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</si>
  <si>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</si>
  <si>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</si>
  <si>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</si>
  <si>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</si>
  <si>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</si>
  <si>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</si>
  <si>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</si>
  <si>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</si>
  <si>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</si>
  <si>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</si>
  <si>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</si>
  <si>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</si>
  <si>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</si>
  <si>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</si>
  <si>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</si>
  <si>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</si>
  <si>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</si>
  <si>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</si>
  <si>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</si>
  <si>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</si>
  <si>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</si>
  <si>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</si>
  <si>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</si>
  <si>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</si>
  <si>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</si>
  <si>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</si>
  <si>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</si>
  <si>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</si>
  <si>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</si>
  <si>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</si>
  <si>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</si>
  <si>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</si>
  <si>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</si>
  <si>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</si>
  <si>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</si>
  <si>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</si>
  <si>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</si>
  <si>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</si>
  <si>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</si>
  <si>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</si>
  <si>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</si>
  <si>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</si>
  <si>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</si>
  <si>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</si>
  <si>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</si>
  <si>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</si>
  <si>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</si>
  <si>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</si>
  <si>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</si>
  <si>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</si>
  <si>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</si>
  <si>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</si>
  <si>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</si>
  <si>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</si>
  <si>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</si>
  <si>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</si>
  <si>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</si>
  <si>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</si>
  <si>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</si>
  <si>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</si>
  <si>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</si>
  <si>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</si>
  <si>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</si>
  <si>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</si>
  <si>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</si>
  <si>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</si>
  <si>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</si>
  <si>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</si>
  <si>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</si>
  <si>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</si>
  <si>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</si>
  <si>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</si>
  <si>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</si>
  <si>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</si>
  <si>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</si>
  <si>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</si>
  <si>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</si>
  <si>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</si>
  <si>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</si>
  <si>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</si>
  <si>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</si>
  <si>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</si>
  <si>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</si>
  <si>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</si>
  <si>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</si>
  <si>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</si>
  <si>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</si>
  <si>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</si>
  <si>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</si>
  <si>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</si>
  <si>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</si>
  <si>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</si>
  <si>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</si>
  <si>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</si>
  <si>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</si>
  <si>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</si>
  <si>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</si>
  <si>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</si>
  <si>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</si>
  <si>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</si>
  <si>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</si>
  <si>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</si>
  <si>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</si>
  <si>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</si>
  <si>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</si>
  <si>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</si>
  <si>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</si>
  <si>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</si>
  <si>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</si>
  <si>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</si>
  <si>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</si>
  <si>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</si>
  <si>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</si>
  <si>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</si>
  <si>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</si>
  <si>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</si>
  <si>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</si>
  <si>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</si>
  <si>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</si>
  <si>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</si>
  <si>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</si>
  <si>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</si>
  <si>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</si>
  <si>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</si>
  <si>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</si>
  <si>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</si>
  <si>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</si>
  <si>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</si>
  <si>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</si>
  <si>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</si>
  <si>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</si>
  <si>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</si>
  <si>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</si>
  <si>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</si>
  <si>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</si>
  <si>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</si>
  <si>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</si>
  <si>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</si>
  <si>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</si>
  <si>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</si>
  <si>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</si>
  <si>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</si>
  <si>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</si>
  <si>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</si>
  <si>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</si>
  <si>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</si>
  <si>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</si>
  <si>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</si>
  <si>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</si>
  <si>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</si>
  <si>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</si>
  <si>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</si>
  <si>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</si>
  <si>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</si>
  <si>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</si>
  <si>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</si>
  <si>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</si>
  <si>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</si>
  <si>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</si>
  <si>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</si>
  <si>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</si>
  <si>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</si>
  <si>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</si>
  <si>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</si>
  <si>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</si>
  <si>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</si>
  <si>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</si>
  <si>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</si>
  <si>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</si>
  <si>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</si>
  <si>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</si>
  <si>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</si>
  <si>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</si>
  <si>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</si>
  <si>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</si>
  <si>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</si>
  <si>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</si>
  <si>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</si>
  <si>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</si>
  <si>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</si>
  <si>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</si>
  <si>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</si>
  <si>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</si>
  <si>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</si>
  <si>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</si>
  <si>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</si>
  <si>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</si>
  <si>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</si>
  <si>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</si>
  <si>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</si>
  <si>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</si>
  <si>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</si>
  <si>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</si>
  <si>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</si>
  <si>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</si>
  <si>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</si>
  <si>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</si>
  <si>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</si>
  <si>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</si>
  <si>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</si>
  <si>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</si>
  <si>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</si>
  <si>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</si>
  <si>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</si>
  <si>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</si>
  <si>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</si>
  <si>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</si>
  <si>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</si>
  <si>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</si>
  <si>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</si>
  <si>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</si>
  <si>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</si>
  <si>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</si>
  <si>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</si>
  <si>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</si>
  <si>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</si>
  <si>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</si>
  <si>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</si>
  <si>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</si>
  <si>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</si>
  <si>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</si>
  <si>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</si>
  <si>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</si>
  <si>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</si>
  <si>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</si>
  <si>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</si>
  <si>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</si>
  <si>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</si>
  <si>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</si>
  <si>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</si>
  <si>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</si>
  <si>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</si>
  <si>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</si>
  <si>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</si>
  <si>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</si>
  <si>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</si>
  <si>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</si>
  <si>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</si>
  <si>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</si>
  <si>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</si>
  <si>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</si>
  <si>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</si>
  <si>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</si>
  <si>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</si>
  <si>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</si>
  <si>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</si>
  <si>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</si>
  <si>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</si>
  <si>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</si>
  <si>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</si>
  <si>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</si>
  <si>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</si>
  <si>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</si>
  <si>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</si>
  <si>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</si>
  <si>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</si>
  <si>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</si>
  <si>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</si>
  <si>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</si>
  <si>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</si>
  <si>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</si>
  <si>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</si>
  <si>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</si>
  <si>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</si>
  <si>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</si>
  <si>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</si>
  <si>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</si>
  <si>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</si>
  <si>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</si>
  <si>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</si>
  <si>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</si>
  <si>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</si>
  <si>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</si>
  <si>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</si>
  <si>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</si>
  <si>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</si>
  <si>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</si>
  <si>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</si>
  <si>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</si>
  <si>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</si>
  <si>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</si>
  <si>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</si>
  <si>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</si>
  <si>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</si>
  <si>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</si>
  <si>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</si>
  <si>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</si>
  <si>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</si>
  <si>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</si>
  <si>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</si>
  <si>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</si>
  <si>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</si>
  <si>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</si>
  <si>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</si>
  <si>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</si>
  <si>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</si>
  <si>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</si>
  <si>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</si>
  <si>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</si>
  <si>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</si>
  <si>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</si>
  <si>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</si>
  <si>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</si>
  <si>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</si>
  <si>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</si>
  <si>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</si>
  <si>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</si>
  <si>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</si>
  <si>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</si>
  <si>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</si>
  <si>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</si>
  <si>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</si>
  <si>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</si>
  <si>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</si>
  <si>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</si>
  <si>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</si>
  <si>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</si>
  <si>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</si>
  <si>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</si>
  <si>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</si>
  <si>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</si>
  <si>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</si>
  <si>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</si>
  <si>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</si>
  <si>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</si>
  <si>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</si>
  <si>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</si>
  <si>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</si>
  <si>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</si>
  <si>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</si>
  <si>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</si>
  <si>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</si>
  <si>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</si>
  <si>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</si>
  <si>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</si>
  <si>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</si>
  <si>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</si>
  <si>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</si>
  <si>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</si>
  <si>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</si>
  <si>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</si>
  <si>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</si>
  <si>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</si>
  <si>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</si>
  <si>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</si>
  <si>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</si>
  <si>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</si>
  <si>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</si>
  <si>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</si>
  <si>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</si>
  <si>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</si>
  <si>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</si>
  <si>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</si>
  <si>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</si>
  <si>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</si>
  <si>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</si>
  <si>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</si>
  <si>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</si>
  <si>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</si>
  <si>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</si>
  <si>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</si>
  <si>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</si>
  <si>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</si>
  <si>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</si>
  <si>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</si>
  <si>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</si>
  <si>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</si>
  <si>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</si>
  <si>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</si>
  <si>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</si>
  <si>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</si>
  <si>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</si>
  <si>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</si>
  <si>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</si>
  <si>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</si>
  <si>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</si>
  <si>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</si>
  <si>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</si>
  <si>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</si>
  <si>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</si>
  <si>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</si>
  <si>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</si>
  <si>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</si>
  <si>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</si>
  <si>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</si>
  <si>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</si>
  <si>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</si>
  <si>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</si>
  <si>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</si>
  <si>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</si>
  <si>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</si>
  <si>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</si>
  <si>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</si>
  <si>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</si>
  <si>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</si>
  <si>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</si>
  <si>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</si>
  <si>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</si>
  <si>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</si>
  <si>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</si>
  <si>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</si>
  <si>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</si>
  <si>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</si>
  <si>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</si>
  <si>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</si>
  <si>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</si>
  <si>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</si>
  <si>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</si>
  <si>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</si>
  <si>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</si>
  <si>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</si>
  <si>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</si>
  <si>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</si>
  <si>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</si>
  <si>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</si>
  <si>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</si>
  <si>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</si>
  <si>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</si>
  <si>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</si>
  <si>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</si>
  <si>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</si>
  <si>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</si>
  <si>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</si>
  <si>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</si>
  <si>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</si>
  <si>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</si>
  <si>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</si>
  <si>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</si>
  <si>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</si>
  <si>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</si>
  <si>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</si>
  <si>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</si>
  <si>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</si>
  <si>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</si>
  <si>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</si>
  <si>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</si>
  <si>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</si>
  <si>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</si>
  <si>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</si>
  <si>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</si>
  <si>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</si>
  <si>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</si>
  <si>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</si>
  <si>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</si>
  <si>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</si>
  <si>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</si>
  <si>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</si>
  <si>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</si>
  <si>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</si>
  <si>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</si>
  <si>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</si>
  <si>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</si>
  <si>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</si>
  <si>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</si>
  <si>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</si>
  <si>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</si>
  <si>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</si>
  <si>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</si>
  <si>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</si>
  <si>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</si>
  <si>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</si>
  <si>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</si>
  <si>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</si>
  <si>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</si>
  <si>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</si>
  <si>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</si>
  <si>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</si>
  <si>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</si>
  <si>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</si>
  <si>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</si>
  <si>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</si>
  <si>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</si>
  <si>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</si>
  <si>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</si>
  <si>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</si>
  <si>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</si>
  <si>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</si>
  <si>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</si>
  <si>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</si>
  <si>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</si>
  <si>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</si>
  <si>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</si>
  <si>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</si>
  <si>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</si>
  <si>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</si>
  <si>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</si>
  <si>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</si>
  <si>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</si>
  <si>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</si>
  <si>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</si>
  <si>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</si>
  <si>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</si>
  <si>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</si>
  <si>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</si>
  <si>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</si>
  <si>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</si>
  <si>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</si>
  <si>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</si>
  <si>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</si>
  <si>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</si>
  <si>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</si>
  <si>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</si>
  <si>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</si>
  <si>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</si>
  <si>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</si>
  <si>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</si>
  <si>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</si>
  <si>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</si>
  <si>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</si>
  <si>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</si>
  <si>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</si>
  <si>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</si>
  <si>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</si>
  <si>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</si>
  <si>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</si>
  <si>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</si>
  <si>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</si>
  <si>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</si>
  <si>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</si>
  <si>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</si>
  <si>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</si>
  <si>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</si>
  <si>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</si>
  <si>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</si>
  <si>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</si>
  <si>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</si>
  <si>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</si>
  <si>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</si>
  <si>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</si>
  <si>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</si>
  <si>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</si>
  <si>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</si>
  <si>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</si>
  <si>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</si>
  <si>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</si>
  <si>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</si>
  <si>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</si>
  <si>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</si>
  <si>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</si>
  <si>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</si>
  <si>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</si>
  <si>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</si>
  <si>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</si>
  <si>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</si>
  <si>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</si>
  <si>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</si>
  <si>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</si>
  <si>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</si>
  <si>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</si>
  <si>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</si>
  <si>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</si>
  <si>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</si>
  <si>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</si>
  <si>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</si>
  <si>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</si>
  <si>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</si>
  <si>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</si>
  <si>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</si>
  <si>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</si>
  <si>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</si>
  <si>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</si>
  <si>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</si>
  <si>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</si>
  <si>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</si>
  <si>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</si>
  <si>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</si>
  <si>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</si>
  <si>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</si>
  <si>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</si>
  <si>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</si>
  <si>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</si>
  <si>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</si>
  <si>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</si>
  <si>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</si>
  <si>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</si>
  <si>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</si>
  <si>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</si>
  <si>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</si>
  <si>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</si>
  <si>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</si>
  <si>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</si>
  <si>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</si>
  <si>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</si>
  <si>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</si>
  <si>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</si>
  <si>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</si>
  <si>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</si>
  <si>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</si>
  <si>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</si>
  <si>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</si>
  <si>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</si>
  <si>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</si>
  <si>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</si>
  <si>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</si>
  <si>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</si>
  <si>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</si>
  <si>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</si>
  <si>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</si>
  <si>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</si>
  <si>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</si>
  <si>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</si>
  <si>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</si>
  <si>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</si>
  <si>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</si>
  <si>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</si>
  <si>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</si>
  <si>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</si>
  <si>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</si>
  <si>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</si>
  <si>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</si>
  <si>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</si>
  <si>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</si>
  <si>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</si>
  <si>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</si>
  <si>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</si>
  <si>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</si>
  <si>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</si>
  <si>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</si>
  <si>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</si>
  <si>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</si>
  <si>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</si>
  <si>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</si>
  <si>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</si>
  <si>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</si>
  <si>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</si>
  <si>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</si>
  <si>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</si>
  <si>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</si>
  <si>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</si>
  <si>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</si>
  <si>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</si>
  <si>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</si>
  <si>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</si>
  <si>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</si>
  <si>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</si>
  <si>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</si>
  <si>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</si>
  <si>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</si>
  <si>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</si>
  <si>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</si>
  <si>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</si>
  <si>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</si>
  <si>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</si>
  <si>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</si>
  <si>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</si>
  <si>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</si>
  <si>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</si>
  <si>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</si>
  <si>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</si>
  <si>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</si>
  <si>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</si>
  <si>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</si>
  <si>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</si>
  <si>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</si>
  <si>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</si>
  <si>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</si>
  <si>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</si>
  <si>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</si>
  <si>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</si>
  <si>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</si>
  <si>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</si>
  <si>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</si>
  <si>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</si>
  <si>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</si>
  <si>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</si>
  <si>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</si>
  <si>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</si>
  <si>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</si>
  <si>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</si>
  <si>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</si>
  <si>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</si>
  <si>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</si>
  <si>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</si>
  <si>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</si>
  <si>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</si>
  <si>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</si>
  <si>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</si>
  <si>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</si>
  <si>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</si>
  <si>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</si>
  <si>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</si>
  <si>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</si>
  <si>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</si>
  <si>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</si>
  <si>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</si>
  <si>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</si>
  <si>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</si>
  <si>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</si>
  <si>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</si>
  <si>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</si>
  <si>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</si>
  <si>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</si>
  <si>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</si>
  <si>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</si>
  <si>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</si>
  <si>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</si>
  <si>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</si>
  <si>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</si>
  <si>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</si>
  <si>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</si>
  <si>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</si>
  <si>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</si>
  <si>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</si>
  <si>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</si>
  <si>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</si>
  <si>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</si>
  <si>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</si>
  <si>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</si>
  <si>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</si>
  <si>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</si>
  <si>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</si>
  <si>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</si>
  <si>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</si>
  <si>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</si>
  <si>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</si>
  <si>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</si>
  <si>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</si>
  <si>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</si>
  <si>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</si>
  <si>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</si>
  <si>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</si>
  <si>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</si>
  <si>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</si>
  <si>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</si>
  <si>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</si>
  <si>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</si>
  <si>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</si>
  <si>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</si>
  <si>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</si>
  <si>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</si>
  <si>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</si>
  <si>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</si>
  <si>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</si>
  <si>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</si>
  <si>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</si>
  <si>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</si>
  <si>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</si>
  <si>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</si>
  <si>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</si>
  <si>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</si>
  <si>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</si>
  <si>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</si>
  <si>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</si>
  <si>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</si>
  <si>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</si>
  <si>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</si>
  <si>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</si>
  <si>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</si>
  <si>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</si>
  <si>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</si>
  <si>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</si>
  <si>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</si>
  <si>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</si>
  <si>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</si>
  <si>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</si>
  <si>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</si>
  <si>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</si>
  <si>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</si>
  <si>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</si>
  <si>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</si>
  <si>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</si>
  <si>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</si>
  <si>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</si>
  <si>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</si>
  <si>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</si>
  <si>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</si>
  <si>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</si>
  <si>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</si>
  <si>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</si>
  <si>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</si>
  <si>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</si>
  <si>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</si>
  <si>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</si>
  <si>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</si>
  <si>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</si>
  <si>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</si>
  <si>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</si>
  <si>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</si>
  <si>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</si>
  <si>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</si>
  <si>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</si>
  <si>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</si>
  <si>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</si>
  <si>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</si>
  <si>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</si>
  <si>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</si>
  <si>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</si>
  <si>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</si>
  <si>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</si>
  <si>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</si>
  <si>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</si>
  <si>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</si>
  <si>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</si>
  <si>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</si>
  <si>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</si>
  <si>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</si>
  <si>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</si>
  <si>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</si>
  <si>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</si>
  <si>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</si>
  <si>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</si>
  <si>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</si>
  <si>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</si>
  <si>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</si>
  <si>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</si>
  <si>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</si>
  <si>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</si>
  <si>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</si>
  <si>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</si>
  <si>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</si>
  <si>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</si>
  <si>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</si>
  <si>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</si>
  <si>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</si>
  <si>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</si>
  <si>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</si>
  <si>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</si>
  <si>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</si>
  <si>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</si>
  <si>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</si>
  <si>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</si>
  <si>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</si>
  <si>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</si>
  <si>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</si>
  <si>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</si>
  <si>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</si>
  <si>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</si>
  <si>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</si>
  <si>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</si>
  <si>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</si>
  <si>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</si>
  <si>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</si>
  <si>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</si>
  <si>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</si>
  <si>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</si>
  <si>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</si>
  <si>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</si>
  <si>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</si>
  <si>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</si>
  <si>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</si>
  <si>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</si>
  <si>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</si>
  <si>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</si>
  <si>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</si>
  <si>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</si>
  <si>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</si>
  <si>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</si>
  <si>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</si>
  <si>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</si>
  <si>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</si>
  <si>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</si>
  <si>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</si>
  <si>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</si>
  <si>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</si>
  <si>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</si>
  <si>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</si>
  <si>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</si>
  <si>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</si>
  <si>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</si>
  <si>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</si>
  <si>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</si>
  <si>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</si>
  <si>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</si>
  <si>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</si>
  <si>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</si>
  <si>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</si>
  <si>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</si>
  <si>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</si>
  <si>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</si>
  <si>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</si>
  <si>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</si>
  <si>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</si>
  <si>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</si>
  <si>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</si>
  <si>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</si>
  <si>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</si>
  <si>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</si>
  <si>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</si>
  <si>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</si>
  <si>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</si>
  <si>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</si>
  <si>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</si>
  <si>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</si>
  <si>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</si>
  <si>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</si>
  <si>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</si>
  <si>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</si>
  <si>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</si>
  <si>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</si>
  <si>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</si>
  <si>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</si>
  <si>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</si>
  <si>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</si>
  <si>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</si>
  <si>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</si>
  <si>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</si>
  <si>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</si>
  <si>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</si>
  <si>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</si>
  <si>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</si>
  <si>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</si>
  <si>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</si>
  <si>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</si>
  <si>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</si>
  <si>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</si>
  <si>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</si>
  <si>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</si>
  <si>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</si>
  <si>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</si>
  <si>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</si>
  <si>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</si>
  <si>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</si>
  <si>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</si>
  <si>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</si>
  <si>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</si>
  <si>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</si>
  <si>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</si>
  <si>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</si>
  <si>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</si>
  <si>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</si>
  <si>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</si>
  <si>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</si>
  <si>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</si>
  <si>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</si>
  <si>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</si>
  <si>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</si>
  <si>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</si>
  <si>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</si>
  <si>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</si>
  <si>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</si>
  <si>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</si>
  <si>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</si>
  <si>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</si>
  <si>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</si>
  <si>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</si>
  <si>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</si>
  <si>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</si>
  <si>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</si>
  <si>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</si>
  <si>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</si>
  <si>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</si>
  <si>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</si>
  <si>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</si>
  <si>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</si>
  <si>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</si>
  <si>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</si>
  <si>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</si>
  <si>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</si>
  <si>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</si>
  <si>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</si>
  <si>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</si>
  <si>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</si>
  <si>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</si>
  <si>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</si>
  <si>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</si>
  <si>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</si>
  <si>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</si>
  <si>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</si>
  <si>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</si>
  <si>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</si>
  <si>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</si>
  <si>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</si>
  <si>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</si>
  <si>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</si>
  <si>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</si>
  <si>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</si>
  <si>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</si>
  <si>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</si>
  <si>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</si>
  <si>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</si>
  <si>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</si>
  <si>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</si>
  <si>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</si>
  <si>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</si>
  <si>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</si>
  <si>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</si>
  <si>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</si>
  <si>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</si>
  <si>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</si>
  <si>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</si>
  <si>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</si>
  <si>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</si>
  <si>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</si>
  <si>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</si>
  <si>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</si>
  <si>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</si>
  <si>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</si>
  <si>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</si>
  <si>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</si>
  <si>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</si>
  <si>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</si>
  <si>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</si>
  <si>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</si>
  <si>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</si>
  <si>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</si>
  <si>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</si>
  <si>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</si>
  <si>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</si>
  <si>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</si>
  <si>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</si>
  <si>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</si>
  <si>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</si>
  <si>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</si>
  <si>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</si>
  <si>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</si>
  <si>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</si>
  <si>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</si>
  <si>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</si>
  <si>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</si>
  <si>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</si>
  <si>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</si>
  <si>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</si>
  <si>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</si>
  <si>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</si>
  <si>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</si>
  <si>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</si>
  <si>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</si>
  <si>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</si>
  <si>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</si>
  <si>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</si>
  <si>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</si>
  <si>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</si>
  <si>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</si>
  <si>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</si>
  <si>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</si>
  <si>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</si>
  <si>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</si>
  <si>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</si>
  <si>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</si>
  <si>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</si>
  <si>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</si>
  <si>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</si>
  <si>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</si>
  <si>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</si>
  <si>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</si>
  <si>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</si>
  <si>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</si>
  <si>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</si>
  <si>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</si>
  <si>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</si>
  <si>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</si>
  <si>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</si>
  <si>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</si>
  <si>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</si>
  <si>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</si>
  <si>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</si>
  <si>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</si>
  <si>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</si>
  <si>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</si>
  <si>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</si>
  <si>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</si>
  <si>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</si>
  <si>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</si>
  <si>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</si>
  <si>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</si>
  <si>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</si>
  <si>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</si>
  <si>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</si>
  <si>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</si>
  <si>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</si>
  <si>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</si>
  <si>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</si>
  <si>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</si>
  <si>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</si>
  <si>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</si>
  <si>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</si>
  <si>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</si>
  <si>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</si>
  <si>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</si>
  <si>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</si>
  <si>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</si>
  <si>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</si>
  <si>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</si>
  <si>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</si>
  <si>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</si>
  <si>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</si>
  <si>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</si>
  <si>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</si>
  <si>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</si>
  <si>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</si>
  <si>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</si>
  <si>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</si>
  <si>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</si>
  <si>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</si>
  <si>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</si>
  <si>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</si>
  <si>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</si>
  <si>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</si>
  <si>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</si>
  <si>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</si>
  <si>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</si>
  <si>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</si>
  <si>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</si>
  <si>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</si>
  <si>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</si>
  <si>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</si>
  <si>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</si>
  <si>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</si>
  <si>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</si>
  <si>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</si>
  <si>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</si>
  <si>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</si>
  <si>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</si>
  <si>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</si>
  <si>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</si>
  <si>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</si>
  <si>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</si>
  <si>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</si>
  <si>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</si>
  <si>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</si>
  <si>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</si>
  <si>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</si>
  <si>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</si>
  <si>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</si>
  <si>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</si>
  <si>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</si>
  <si>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</si>
  <si>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</si>
  <si>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</si>
  <si>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</si>
  <si>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</si>
  <si>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</si>
  <si>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</si>
  <si>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</si>
  <si>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</si>
  <si>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</si>
  <si>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</si>
  <si>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</si>
  <si>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</si>
  <si>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</si>
  <si>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</si>
  <si>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</si>
  <si>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</si>
  <si>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</si>
  <si>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</si>
  <si>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</si>
  <si>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</si>
  <si>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</si>
  <si>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</si>
  <si>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</si>
  <si>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</si>
  <si>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</si>
  <si>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</si>
  <si>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</si>
  <si>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</si>
  <si>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</si>
  <si>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</si>
  <si>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</si>
  <si>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</si>
  <si>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</si>
  <si>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</si>
  <si>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</si>
  <si>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</si>
  <si>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</si>
  <si>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</si>
  <si>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</si>
  <si>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</si>
  <si>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</si>
  <si>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</si>
  <si>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</si>
  <si>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</si>
  <si>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</si>
  <si>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</si>
  <si>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</si>
  <si>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</si>
  <si>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</si>
  <si>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</si>
  <si>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</si>
  <si>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</si>
  <si>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</si>
  <si>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</si>
  <si>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</si>
  <si>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</si>
  <si>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</si>
  <si>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</si>
  <si>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</si>
  <si>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</si>
  <si>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</si>
  <si>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</si>
  <si>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</si>
  <si>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</si>
  <si>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</si>
  <si>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</si>
  <si>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</si>
  <si>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</si>
  <si>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</si>
  <si>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</si>
  <si>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</si>
  <si>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</si>
  <si>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</si>
  <si>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</si>
  <si>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</si>
  <si>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</si>
  <si>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</si>
  <si>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</si>
  <si>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</si>
  <si>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</si>
  <si>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</si>
  <si>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</si>
  <si>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</si>
  <si>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</si>
  <si>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</si>
  <si>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</si>
  <si>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</si>
  <si>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</si>
  <si>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</si>
  <si>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</si>
  <si>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</si>
  <si>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</si>
  <si>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</si>
  <si>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</si>
  <si>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</si>
  <si>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</si>
  <si>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</si>
  <si>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</si>
  <si>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</si>
  <si>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</si>
  <si>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</si>
  <si>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</si>
  <si>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</si>
  <si>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</si>
  <si>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</si>
  <si>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</si>
  <si>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</si>
  <si>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</si>
  <si>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</si>
  <si>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</si>
  <si>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</si>
  <si>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</si>
  <si>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</si>
  <si>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</si>
  <si>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</si>
  <si>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</si>
  <si>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</si>
  <si>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</si>
  <si>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</si>
  <si>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</si>
  <si>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</si>
  <si>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</si>
  <si>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</si>
  <si>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</si>
  <si>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</si>
  <si>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</si>
  <si>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</si>
  <si>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</si>
  <si>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</si>
  <si>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</si>
  <si>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</si>
  <si>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</si>
  <si>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</si>
  <si>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</si>
  <si>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</si>
  <si>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</si>
  <si>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</si>
  <si>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</si>
  <si>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</si>
  <si>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</si>
  <si>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</si>
  <si>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</si>
  <si>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</si>
  <si>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</si>
  <si>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</si>
  <si>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</si>
  <si>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</si>
  <si>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</si>
  <si>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</si>
  <si>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</si>
  <si>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</si>
  <si>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</si>
  <si>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</si>
  <si>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</si>
  <si>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</si>
  <si>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</si>
  <si>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</si>
  <si>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</si>
  <si>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</si>
  <si>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</si>
  <si>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</si>
  <si>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</si>
  <si>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</si>
  <si>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</si>
  <si>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</si>
  <si>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</si>
  <si>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</si>
  <si>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</si>
  <si>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</si>
  <si>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</si>
  <si>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</si>
  <si>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</si>
  <si>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</si>
  <si>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</si>
  <si>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</si>
  <si>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</si>
  <si>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</si>
  <si>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</si>
  <si>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</si>
  <si>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</si>
  <si>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</si>
  <si>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</si>
  <si>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</si>
  <si>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</si>
  <si>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</si>
  <si>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</si>
  <si>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</si>
  <si>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</si>
  <si>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</si>
  <si>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</si>
  <si>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</si>
  <si>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</si>
  <si>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</si>
  <si>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</si>
  <si>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</si>
  <si>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</si>
  <si>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</si>
  <si>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</si>
  <si>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</si>
  <si>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</si>
  <si>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</si>
  <si>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</si>
  <si>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</si>
  <si>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</si>
  <si>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</si>
  <si>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</si>
  <si>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</si>
  <si>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</si>
  <si>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</si>
  <si>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</si>
  <si>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</si>
  <si>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</si>
  <si>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</si>
  <si>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</si>
  <si>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</si>
  <si>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</si>
  <si>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</si>
  <si>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</si>
  <si>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</si>
  <si>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</si>
  <si>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</si>
  <si>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</si>
  <si>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</si>
  <si>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</si>
  <si>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</si>
  <si>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</si>
  <si>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</si>
  <si>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</si>
  <si>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</si>
  <si>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</si>
  <si>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</si>
  <si>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</si>
  <si>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</si>
  <si>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</si>
  <si>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</si>
  <si>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</si>
  <si>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</si>
  <si>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</si>
  <si>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</si>
  <si>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</si>
  <si>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</si>
  <si>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</si>
  <si>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</si>
  <si>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</si>
  <si>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</si>
  <si>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</si>
  <si>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</si>
  <si>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</si>
  <si>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</si>
  <si>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</si>
  <si>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</si>
  <si>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</si>
  <si>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</si>
  <si>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</si>
  <si>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</si>
  <si>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</si>
  <si>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</si>
  <si>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</si>
  <si>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</si>
  <si>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</si>
  <si>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</si>
  <si>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</si>
  <si>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</si>
  <si>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</si>
  <si>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</si>
  <si>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</si>
  <si>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</si>
  <si>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</si>
  <si>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</si>
  <si>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</si>
  <si>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</si>
  <si>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</si>
  <si>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</si>
  <si>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</si>
  <si>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</si>
  <si>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</si>
  <si>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</si>
  <si>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</si>
  <si>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</si>
  <si>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</si>
  <si>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</si>
  <si>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</si>
  <si>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</si>
  <si>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</si>
  <si>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</si>
  <si>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</si>
  <si>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</si>
  <si>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</si>
  <si>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</si>
  <si>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</si>
  <si>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</si>
  <si>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</si>
  <si>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</si>
  <si>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</si>
  <si>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</si>
  <si>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</si>
  <si>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</si>
  <si>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</si>
  <si>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</si>
  <si>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</si>
  <si>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</si>
  <si>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</si>
  <si>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</si>
  <si>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</si>
  <si>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</si>
  <si>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</si>
  <si>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</si>
  <si>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</si>
  <si>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</si>
  <si>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</si>
  <si>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</si>
  <si>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</si>
  <si>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</si>
  <si>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</si>
  <si>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</si>
  <si>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</si>
  <si>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</si>
  <si>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</si>
  <si>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</si>
  <si>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</si>
  <si>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</si>
  <si>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</si>
  <si>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</si>
  <si>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</si>
  <si>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</si>
  <si>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</si>
  <si>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</si>
  <si>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</si>
  <si>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</si>
  <si>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</si>
  <si>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</si>
  <si>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</si>
  <si>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</si>
  <si>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</si>
  <si>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</si>
  <si>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</si>
  <si>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</si>
  <si>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</si>
  <si>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</si>
  <si>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</si>
  <si>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</si>
  <si>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</si>
  <si>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</si>
  <si>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</si>
  <si>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</si>
  <si>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</si>
  <si>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</si>
  <si>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</si>
  <si>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</si>
  <si>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</si>
  <si>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</si>
  <si>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</si>
  <si>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</si>
  <si>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</si>
  <si>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</si>
  <si>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</si>
  <si>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</si>
  <si>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</si>
  <si>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</si>
  <si>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</si>
  <si>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</si>
  <si>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</si>
  <si>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</si>
  <si>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</si>
  <si>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</si>
  <si>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</si>
  <si>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</si>
  <si>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</si>
  <si>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</si>
  <si>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</si>
  <si>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</si>
  <si>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</si>
  <si>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</si>
  <si>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</si>
  <si>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</si>
  <si>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</si>
  <si>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</si>
  <si>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</si>
  <si>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</si>
  <si>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</si>
  <si>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</si>
  <si>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</si>
  <si>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</si>
  <si>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</si>
  <si>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</si>
  <si>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</si>
  <si>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</si>
  <si>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</si>
  <si>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</si>
  <si>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</si>
  <si>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</si>
  <si>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</si>
  <si>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</si>
  <si>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</si>
  <si>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</si>
  <si>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</si>
  <si>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</si>
  <si>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</si>
  <si>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</si>
  <si>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</si>
  <si>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</si>
  <si>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</si>
  <si>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</si>
  <si>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</si>
  <si>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</si>
  <si>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</si>
  <si>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</si>
  <si>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</si>
  <si>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</si>
  <si>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</si>
  <si>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</si>
  <si>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</si>
  <si>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</si>
  <si>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</si>
  <si>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</si>
  <si>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</si>
  <si>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</si>
  <si>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</si>
  <si>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</si>
  <si>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</si>
  <si>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</si>
  <si>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</si>
  <si>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</si>
  <si>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</si>
  <si>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</si>
  <si>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</si>
  <si>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</si>
  <si>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</si>
  <si>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</si>
  <si>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</si>
  <si>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</si>
  <si>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</si>
  <si>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</si>
  <si>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</si>
  <si>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</si>
  <si>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</si>
  <si>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</si>
  <si>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</si>
  <si>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</si>
  <si>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</si>
  <si>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</si>
  <si>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</si>
  <si>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</si>
  <si>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</si>
  <si>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</si>
  <si>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</si>
  <si>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</si>
  <si>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</si>
  <si>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</si>
  <si>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</si>
  <si>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</si>
  <si>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</si>
  <si>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</si>
  <si>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</si>
  <si>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</si>
  <si>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</si>
  <si>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</si>
  <si>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</si>
  <si>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</si>
  <si>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</si>
  <si>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</si>
  <si>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</si>
  <si>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</si>
  <si>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</si>
  <si>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</si>
  <si>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</si>
  <si>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</si>
  <si>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</si>
  <si>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</si>
  <si>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</si>
  <si>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</si>
  <si>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</si>
  <si>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</si>
  <si>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</si>
  <si>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</si>
  <si>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</si>
  <si>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</si>
  <si>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</si>
  <si>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</si>
  <si>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</si>
  <si>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</si>
  <si>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</si>
  <si>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</si>
  <si>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</si>
  <si>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</si>
  <si>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</si>
  <si>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</si>
  <si>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</si>
  <si>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</si>
  <si>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</si>
  <si>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</si>
  <si>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</si>
  <si>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</si>
  <si>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</si>
  <si>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</si>
  <si>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</si>
  <si>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</si>
  <si>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</si>
  <si>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</si>
  <si>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</si>
  <si>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</si>
  <si>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</si>
  <si>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</si>
  <si>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</si>
  <si>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</si>
  <si>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</si>
  <si>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</si>
  <si>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</si>
  <si>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</si>
  <si>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</si>
  <si>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</si>
  <si>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</si>
  <si>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</si>
  <si>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</si>
  <si>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</si>
  <si>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</si>
  <si>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</si>
  <si>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</si>
  <si>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</si>
  <si>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</si>
  <si>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</si>
  <si>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</si>
  <si>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</si>
  <si>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</si>
  <si>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</si>
  <si>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</si>
  <si>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</si>
  <si>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</si>
  <si>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</si>
  <si>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</si>
  <si>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</si>
  <si>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</si>
  <si>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</si>
  <si>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</si>
  <si>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</si>
  <si>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</si>
  <si>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</si>
  <si>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</si>
  <si>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</si>
  <si>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</si>
  <si>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</si>
  <si>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</si>
  <si>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</si>
  <si>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</si>
  <si>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</si>
  <si>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</si>
  <si>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</si>
  <si>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</si>
  <si>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</si>
  <si>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</si>
  <si>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</si>
  <si>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</si>
  <si>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</si>
  <si>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</si>
  <si>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</si>
  <si>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</si>
  <si>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</si>
  <si>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</si>
  <si>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</si>
  <si>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</si>
  <si>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</si>
  <si>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</si>
  <si>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</si>
  <si>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</si>
  <si>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</si>
  <si>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</si>
  <si>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</si>
  <si>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</si>
  <si>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</si>
  <si>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</si>
  <si>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</si>
  <si>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</si>
  <si>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</si>
  <si>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</si>
  <si>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</si>
  <si>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</si>
  <si>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</si>
  <si>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</si>
  <si>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</si>
  <si>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</si>
  <si>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</si>
  <si>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</si>
  <si>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</si>
  <si>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</si>
  <si>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</si>
  <si>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</si>
  <si>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</si>
  <si>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</si>
  <si>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</si>
  <si>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</si>
  <si>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</si>
  <si>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</si>
  <si>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</si>
  <si>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</si>
  <si>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</si>
  <si>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</si>
  <si>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</si>
  <si>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</si>
  <si>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</si>
  <si>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</si>
  <si>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</si>
  <si>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</si>
  <si>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</si>
  <si>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</si>
  <si>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</si>
  <si>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</si>
  <si>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</si>
  <si>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</si>
  <si>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</si>
  <si>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</si>
  <si>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</si>
  <si>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</si>
  <si>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</si>
  <si>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</si>
  <si>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</si>
  <si>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</si>
  <si>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</si>
  <si>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</si>
  <si>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</si>
  <si>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</si>
  <si>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</si>
  <si>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</si>
  <si>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</si>
  <si>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</si>
  <si>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</si>
  <si>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</si>
  <si>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</si>
  <si>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</si>
  <si>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</si>
  <si>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</si>
  <si>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</si>
  <si>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</si>
  <si>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</si>
  <si>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</si>
  <si>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</si>
  <si>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</si>
  <si>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</si>
  <si>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</si>
  <si>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</si>
  <si>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</si>
  <si>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</si>
  <si>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</si>
  <si>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</si>
  <si>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</si>
  <si>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</si>
  <si>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</si>
  <si>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</si>
  <si>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</si>
  <si>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</si>
  <si>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</si>
  <si>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</si>
  <si>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</si>
  <si>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</si>
  <si>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</si>
  <si>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</si>
  <si>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</si>
  <si>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</si>
  <si>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</si>
  <si>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</si>
  <si>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</si>
  <si>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</si>
  <si>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</si>
  <si>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</si>
  <si>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</si>
  <si>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</si>
  <si>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</si>
  <si>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</si>
  <si>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</si>
  <si>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</si>
  <si>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</si>
  <si>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</si>
  <si>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</si>
  <si>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</si>
  <si>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</si>
  <si>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</si>
  <si>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</si>
  <si>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</si>
  <si>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</si>
  <si>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</si>
  <si>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</si>
  <si>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</si>
  <si>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</si>
  <si>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</si>
  <si>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</si>
  <si>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</si>
  <si>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</si>
  <si>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</si>
  <si>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</si>
  <si>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</si>
  <si>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</si>
  <si>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</si>
  <si>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</si>
  <si>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</si>
  <si>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</si>
  <si>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</si>
  <si>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</si>
  <si>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</si>
  <si>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</si>
  <si>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</si>
  <si>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</si>
  <si>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</si>
  <si>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</si>
  <si>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</si>
  <si>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</si>
  <si>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</si>
  <si>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</si>
  <si>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</si>
  <si>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</si>
  <si>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</si>
  <si>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</si>
  <si>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</si>
  <si>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</si>
  <si>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</si>
  <si>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</si>
  <si>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</si>
  <si>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</si>
  <si>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</si>
  <si>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</si>
  <si>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</si>
  <si>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</si>
  <si>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</si>
  <si>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</si>
  <si>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</si>
  <si>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</si>
  <si>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</si>
  <si>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</si>
  <si>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</si>
  <si>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</si>
  <si>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</si>
  <si>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</si>
  <si>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</si>
  <si>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</si>
  <si>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</si>
  <si>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</si>
  <si>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</si>
  <si>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</si>
  <si>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</si>
  <si>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</si>
  <si>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</si>
  <si>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</si>
  <si>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</si>
  <si>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</si>
  <si>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</si>
  <si>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</si>
  <si>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</si>
  <si>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</si>
  <si>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</si>
  <si>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</si>
  <si>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</si>
  <si>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</si>
  <si>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</si>
  <si>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</si>
  <si>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</si>
  <si>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</si>
  <si>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</si>
  <si>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</si>
  <si>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</si>
  <si>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</si>
  <si>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</si>
  <si>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</si>
  <si>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</si>
  <si>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</si>
  <si>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</si>
  <si>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</si>
  <si>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</si>
  <si>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</si>
  <si>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</si>
  <si>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</si>
  <si>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</si>
  <si>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</si>
  <si>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</si>
  <si>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</si>
  <si>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</si>
  <si>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</si>
  <si>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</si>
  <si>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</si>
  <si>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</si>
  <si>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</si>
  <si>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</si>
  <si>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</si>
  <si>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</si>
  <si>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</si>
  <si>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</si>
  <si>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</si>
  <si>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</si>
  <si>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</si>
  <si>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</si>
  <si>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</si>
  <si>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</si>
  <si>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</si>
  <si>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</si>
  <si>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</si>
  <si>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</si>
  <si>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</si>
  <si>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</si>
  <si>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</si>
  <si>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</si>
  <si>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</si>
  <si>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</si>
  <si>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</si>
  <si>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</si>
  <si>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</si>
  <si>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</si>
  <si>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</si>
  <si>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</si>
  <si>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</si>
  <si>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</si>
  <si>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</si>
  <si>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</si>
  <si>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</si>
  <si>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</si>
  <si>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</si>
  <si>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</si>
  <si>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</si>
  <si>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</si>
  <si>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</si>
  <si>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</si>
  <si>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</si>
  <si>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</si>
  <si>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</si>
  <si>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</si>
  <si>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</si>
  <si>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</si>
  <si>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</si>
  <si>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</si>
  <si>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</si>
  <si>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</si>
  <si>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</si>
  <si>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</si>
  <si>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</si>
  <si>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</si>
  <si>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</si>
  <si>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</si>
  <si>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</si>
  <si>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</si>
  <si>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</si>
  <si>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</si>
  <si>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</si>
  <si>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</si>
  <si>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</si>
  <si>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</si>
  <si>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</si>
  <si>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</si>
  <si>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</si>
  <si>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</si>
  <si>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</si>
  <si>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</si>
  <si>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</si>
  <si>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</si>
  <si>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</si>
  <si>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</si>
  <si>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</si>
  <si>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</si>
  <si>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</si>
  <si>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</si>
  <si>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</si>
  <si>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</si>
  <si>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</si>
  <si>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</si>
  <si>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</si>
  <si>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</si>
  <si>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</si>
  <si>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</si>
  <si>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</si>
  <si>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</si>
  <si>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</si>
  <si>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</si>
  <si>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</si>
  <si>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</si>
  <si>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</si>
  <si>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</si>
  <si>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</si>
  <si>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</si>
  <si>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</si>
  <si>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</si>
  <si>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</si>
  <si>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</si>
  <si>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</si>
  <si>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</si>
  <si>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</si>
  <si>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</si>
  <si>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</si>
  <si>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</si>
  <si>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</si>
  <si>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</si>
  <si>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</si>
  <si>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</si>
  <si>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</si>
  <si>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</si>
  <si>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</si>
  <si>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</si>
  <si>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</si>
  <si>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</si>
  <si>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</si>
  <si>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</si>
  <si>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</si>
  <si>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</si>
  <si>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</si>
  <si>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</si>
  <si>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</si>
  <si>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</si>
  <si>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</si>
  <si>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</si>
  <si>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</si>
  <si>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</si>
  <si>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</si>
  <si>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</si>
  <si>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</si>
  <si>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</si>
  <si>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</si>
  <si>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</si>
  <si>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</si>
  <si>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</si>
  <si>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</si>
  <si>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</si>
  <si>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</si>
  <si>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</si>
  <si>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</si>
  <si>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</si>
  <si>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</si>
  <si>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</si>
  <si>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</si>
  <si>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</si>
  <si>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</si>
  <si>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</si>
  <si>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</si>
  <si>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</si>
  <si>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</si>
  <si>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</si>
  <si>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</si>
  <si>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</si>
  <si>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</si>
  <si>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</si>
  <si>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</si>
  <si>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</si>
  <si>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</si>
  <si>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</si>
  <si>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</si>
  <si>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</si>
  <si>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</si>
  <si>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</si>
  <si>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</si>
  <si>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</si>
  <si>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</si>
  <si>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</si>
  <si>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</si>
  <si>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</si>
  <si>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</si>
  <si>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</si>
  <si>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</si>
  <si>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</si>
  <si>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</si>
  <si>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</si>
  <si>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</si>
  <si>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</si>
  <si>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</si>
  <si>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</si>
  <si>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</si>
  <si>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</si>
  <si>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</si>
  <si>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</si>
  <si>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</si>
  <si>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</si>
  <si>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</si>
  <si>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</si>
  <si>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</si>
  <si>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</si>
  <si>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</si>
  <si>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</si>
  <si>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</si>
  <si>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</si>
  <si>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</si>
  <si>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</si>
  <si>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</si>
  <si>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</si>
  <si>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</si>
  <si>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</si>
  <si>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</si>
  <si>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</si>
  <si>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</si>
  <si>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</si>
  <si>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</si>
  <si>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</si>
  <si>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</si>
  <si>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</si>
  <si>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</si>
  <si>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</si>
  <si>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</si>
  <si>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</si>
  <si>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</si>
  <si>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</si>
  <si>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</si>
  <si>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</si>
  <si>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</si>
  <si>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</si>
  <si>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</si>
  <si>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</si>
  <si>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</si>
  <si>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</si>
  <si>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</si>
  <si>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</si>
  <si>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</si>
  <si>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</si>
  <si>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</si>
  <si>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</si>
  <si>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</si>
  <si>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</si>
  <si>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</si>
  <si>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</si>
  <si>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</si>
  <si>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</si>
  <si>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</si>
  <si>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</si>
  <si>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</si>
  <si>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</si>
  <si>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</si>
  <si>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</si>
  <si>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</si>
  <si>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</si>
  <si>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</si>
  <si>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</si>
  <si>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</si>
  <si>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</si>
  <si>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</si>
  <si>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</si>
  <si>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</si>
  <si>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</si>
  <si>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</si>
  <si>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</si>
  <si>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</si>
  <si>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</si>
  <si>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</si>
  <si>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</si>
  <si>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</si>
  <si>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</si>
  <si>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</si>
  <si>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</si>
  <si>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</si>
  <si>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</si>
  <si>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</si>
  <si>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</si>
  <si>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</si>
  <si>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</si>
  <si>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</si>
  <si>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</si>
  <si>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</si>
  <si>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</si>
  <si>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</si>
  <si>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</si>
  <si>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</si>
  <si>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</si>
  <si>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</si>
  <si>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</si>
  <si>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</si>
  <si>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</si>
  <si>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</si>
  <si>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</si>
  <si>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</si>
  <si>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</si>
  <si>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</si>
  <si>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</si>
  <si>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</si>
  <si>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</si>
  <si>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</si>
  <si>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</si>
  <si>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</si>
  <si>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</si>
  <si>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</si>
  <si>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</si>
  <si>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</si>
  <si>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</si>
  <si>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</si>
  <si>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</si>
  <si>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</si>
  <si>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</si>
  <si>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</si>
  <si>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</si>
  <si>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</si>
  <si>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</si>
  <si>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</si>
  <si>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</si>
  <si>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</si>
  <si>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</si>
  <si>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</si>
  <si>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</si>
  <si>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</si>
  <si>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</si>
  <si>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</si>
  <si>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</si>
  <si>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</si>
  <si>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</si>
  <si>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</si>
  <si>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</si>
  <si>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</si>
  <si>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</si>
  <si>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</si>
  <si>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</si>
  <si>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</si>
  <si>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</si>
  <si>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</si>
  <si>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</si>
  <si>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</si>
  <si>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</si>
  <si>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</si>
  <si>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</si>
  <si>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</si>
  <si>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</si>
  <si>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</si>
  <si>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</si>
  <si>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</si>
  <si>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</si>
  <si>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</si>
  <si>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</si>
  <si>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</si>
  <si>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</si>
  <si>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</si>
  <si>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</si>
  <si>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</si>
  <si>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</si>
  <si>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</si>
  <si>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</si>
  <si>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</si>
  <si>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</si>
  <si>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</si>
  <si>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</si>
  <si>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</si>
  <si>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</si>
  <si>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</si>
  <si>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</si>
  <si>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</si>
  <si>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</si>
  <si>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</si>
  <si>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</si>
  <si>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</si>
  <si>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</si>
  <si>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</si>
  <si>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</si>
  <si>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</si>
  <si>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</si>
  <si>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</si>
  <si>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</si>
  <si>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</si>
  <si>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</si>
  <si>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</si>
  <si>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</si>
  <si>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</si>
  <si>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</si>
  <si>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</si>
  <si>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</si>
  <si>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</si>
  <si>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</si>
  <si>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</si>
  <si>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</si>
  <si>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</si>
  <si>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</si>
  <si>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</si>
  <si>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</si>
  <si>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</si>
  <si>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</si>
  <si>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</si>
  <si>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</si>
  <si>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</si>
  <si>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</si>
  <si>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</si>
  <si>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</si>
  <si>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</si>
  <si>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</si>
  <si>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</si>
  <si>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</si>
  <si>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</si>
  <si>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</si>
  <si>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</si>
  <si>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</si>
  <si>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</si>
  <si>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</si>
  <si>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</si>
  <si>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</si>
  <si>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</si>
  <si>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</si>
  <si>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</si>
  <si>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</si>
  <si>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</si>
  <si>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</si>
  <si>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</si>
  <si>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</si>
  <si>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</si>
  <si>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</si>
  <si>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</si>
  <si>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</si>
  <si>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</si>
  <si>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</si>
  <si>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</si>
  <si>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</si>
  <si>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</si>
  <si>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</si>
  <si>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</si>
  <si>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</si>
  <si>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</si>
  <si>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</si>
  <si>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</si>
  <si>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</si>
  <si>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</si>
  <si>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</si>
  <si>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</si>
  <si>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</si>
  <si>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</si>
  <si>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</si>
  <si>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</si>
  <si>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</si>
  <si>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</si>
  <si>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</si>
  <si>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</si>
  <si>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</si>
  <si>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</si>
  <si>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</si>
  <si>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</si>
  <si>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</si>
  <si>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</si>
  <si>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</si>
  <si>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</si>
  <si>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</si>
  <si>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</si>
  <si>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</si>
  <si>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</si>
  <si>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</si>
  <si>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</si>
  <si>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</si>
  <si>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</si>
  <si>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</si>
  <si>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</si>
  <si>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</si>
  <si>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</si>
  <si>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</si>
  <si>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</si>
  <si>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</si>
  <si>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</si>
  <si>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</si>
  <si>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</si>
  <si>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</si>
  <si>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</si>
  <si>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</si>
  <si>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</si>
  <si>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</si>
  <si>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</si>
  <si>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</si>
  <si>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</si>
  <si>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</si>
  <si>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</si>
  <si>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</si>
  <si>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</si>
  <si>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</si>
  <si>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</si>
  <si>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</si>
  <si>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</si>
  <si>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</si>
  <si>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</si>
  <si>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</si>
  <si>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</si>
  <si>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</si>
  <si>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</si>
  <si>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</si>
  <si>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</si>
  <si>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</si>
  <si>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</si>
  <si>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</si>
  <si>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</si>
  <si>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</si>
  <si>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</si>
  <si>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</si>
  <si>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</si>
  <si>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</si>
  <si>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</si>
  <si>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</si>
  <si>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</si>
  <si>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</si>
  <si>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</si>
  <si>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</si>
  <si>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</si>
  <si>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</si>
  <si>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</si>
  <si>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</si>
  <si>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</si>
  <si>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</si>
  <si>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</si>
  <si>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</si>
  <si>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</si>
  <si>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</si>
  <si>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</si>
  <si>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</si>
  <si>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</si>
  <si>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</si>
  <si>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</si>
  <si>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</si>
  <si>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</si>
  <si>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</si>
  <si>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</si>
  <si>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</si>
  <si>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</si>
  <si>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</si>
  <si>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</si>
  <si>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</si>
  <si>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</si>
  <si>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</si>
  <si>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</si>
  <si>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</si>
  <si>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</si>
  <si>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</si>
  <si>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</si>
  <si>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</si>
  <si>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</si>
  <si>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</si>
  <si>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</si>
  <si>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</si>
  <si>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</si>
  <si>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</si>
  <si>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</si>
  <si>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</si>
  <si>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</si>
  <si>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</si>
  <si>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</si>
  <si>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</si>
  <si>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</si>
  <si>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</si>
  <si>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</si>
  <si>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</si>
  <si>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</si>
  <si>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</si>
  <si>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</si>
  <si>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</si>
  <si>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</si>
  <si>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</si>
  <si>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</si>
  <si>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</si>
  <si>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</si>
  <si>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</si>
  <si>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</si>
  <si>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</si>
  <si>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</si>
  <si>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</si>
  <si>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</si>
  <si>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</si>
  <si>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</si>
  <si>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</si>
  <si>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</si>
  <si>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</si>
  <si>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</si>
  <si>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</si>
  <si>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</si>
  <si>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</si>
  <si>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</si>
  <si>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</si>
  <si>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</si>
  <si>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</si>
  <si>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</si>
  <si>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</si>
  <si>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</si>
  <si>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</si>
  <si>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</si>
  <si>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</si>
  <si>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</si>
  <si>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</si>
  <si>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</si>
  <si>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</si>
  <si>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</si>
  <si>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</si>
  <si>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</si>
  <si>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</si>
  <si>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</si>
  <si>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</si>
  <si>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</si>
  <si>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</si>
  <si>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</si>
  <si>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</si>
  <si>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</si>
  <si>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</si>
  <si>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</si>
  <si>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</si>
  <si>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</si>
  <si>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</si>
  <si>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</si>
  <si>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</si>
  <si>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</si>
  <si>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</si>
  <si>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</si>
  <si>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</si>
  <si>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</si>
  <si>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</si>
  <si>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</si>
  <si>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</si>
  <si>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</si>
  <si>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</si>
  <si>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</si>
  <si>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</si>
  <si>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</si>
  <si>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</si>
  <si>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</si>
  <si>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</si>
  <si>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</si>
  <si>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</si>
  <si>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</si>
  <si>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</si>
  <si>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</si>
  <si>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</si>
  <si>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</si>
  <si>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</si>
  <si>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</si>
  <si>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</si>
  <si>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</si>
  <si>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</si>
  <si>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</si>
  <si>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</si>
  <si>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</si>
  <si>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</si>
  <si>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</si>
  <si>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</si>
  <si>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</si>
  <si>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</si>
  <si>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</si>
  <si>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</si>
  <si>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</si>
  <si>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</si>
  <si>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</si>
  <si>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</si>
  <si>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</si>
  <si>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</si>
  <si>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</si>
  <si>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</si>
  <si>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</si>
  <si>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</si>
  <si>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</si>
  <si>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</si>
  <si>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</si>
  <si>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</si>
  <si>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</si>
  <si>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</si>
  <si>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</si>
  <si>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</si>
  <si>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</si>
  <si>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</si>
  <si>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</si>
  <si>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</si>
  <si>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</si>
  <si>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</si>
  <si>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</si>
  <si>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</si>
  <si>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</si>
  <si>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</si>
  <si>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</si>
  <si>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</si>
  <si>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</si>
  <si>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</si>
  <si>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</si>
  <si>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</si>
  <si>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</si>
  <si>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</si>
  <si>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</si>
  <si>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</si>
  <si>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</si>
  <si>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</si>
  <si>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</si>
  <si>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</si>
  <si>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</si>
  <si>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</si>
  <si>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</si>
  <si>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</si>
  <si>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</si>
  <si>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</si>
  <si>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</si>
  <si>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</si>
  <si>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</si>
  <si>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</si>
  <si>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</si>
  <si>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</si>
  <si>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</si>
  <si>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</si>
  <si>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</si>
  <si>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</si>
  <si>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</si>
  <si>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</si>
  <si>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</si>
  <si>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</si>
  <si>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</si>
  <si>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</si>
  <si>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</si>
  <si>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</si>
  <si>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</si>
  <si>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</si>
  <si>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</si>
  <si>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</si>
  <si>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</si>
  <si>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</si>
  <si>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</si>
  <si>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</si>
  <si>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</si>
  <si>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</si>
  <si>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</si>
  <si>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</si>
  <si>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</si>
  <si>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</si>
  <si>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</si>
  <si>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</si>
  <si>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</si>
  <si>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</si>
  <si>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</si>
  <si>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</si>
  <si>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</si>
  <si>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</si>
  <si>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</si>
  <si>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</si>
  <si>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</si>
  <si>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</si>
  <si>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</si>
  <si>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</si>
  <si>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</si>
  <si>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</si>
  <si>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</si>
  <si>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</si>
  <si>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</si>
  <si>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</si>
  <si>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</si>
  <si>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</si>
  <si>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</si>
  <si>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</si>
  <si>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</si>
  <si>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</si>
  <si>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</si>
  <si>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</si>
  <si>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</si>
  <si>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</si>
  <si>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</si>
  <si>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</si>
  <si>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</si>
  <si>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</si>
  <si>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</si>
  <si>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</si>
  <si>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</si>
  <si>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</si>
  <si>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</si>
  <si>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</si>
  <si>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</si>
  <si>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</si>
  <si>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</si>
  <si>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</si>
  <si>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</si>
  <si>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</si>
  <si>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</si>
  <si>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</si>
  <si>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</si>
  <si>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</si>
  <si>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</si>
  <si>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</si>
  <si>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</si>
  <si>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</si>
  <si>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</si>
  <si>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</si>
  <si>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</si>
  <si>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</si>
  <si>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</si>
  <si>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</si>
  <si>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</si>
  <si>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</si>
  <si>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</si>
  <si>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</si>
  <si>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</si>
  <si>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</si>
  <si>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</si>
  <si>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</si>
  <si>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</si>
  <si>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</si>
  <si>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</si>
  <si>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</si>
  <si>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</si>
  <si>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</si>
  <si>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</si>
  <si>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</si>
  <si>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</si>
  <si>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</si>
  <si>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</si>
  <si>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</si>
  <si>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</si>
  <si>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</si>
  <si>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</si>
  <si>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</si>
  <si>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</si>
  <si>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</si>
  <si>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</si>
  <si>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</si>
  <si>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</si>
  <si>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</si>
  <si>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</si>
  <si>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</si>
  <si>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</si>
  <si>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</si>
  <si>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</si>
  <si>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</si>
  <si>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</si>
  <si>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</si>
  <si>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</si>
  <si>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</si>
  <si>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</si>
  <si>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</si>
  <si>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</si>
  <si>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</si>
  <si>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</si>
  <si>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</si>
  <si>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</si>
  <si>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</si>
  <si>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</si>
  <si>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</si>
  <si>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</si>
  <si>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</si>
  <si>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</si>
  <si>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</si>
  <si>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</si>
  <si>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</si>
  <si>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</si>
  <si>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</si>
  <si>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</si>
  <si>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</si>
  <si>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</si>
  <si>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</si>
  <si>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</si>
  <si>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</si>
  <si>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</si>
  <si>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</si>
  <si>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</si>
  <si>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</si>
  <si>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</si>
  <si>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</si>
  <si>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</si>
  <si>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</si>
  <si>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</si>
  <si>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</si>
  <si>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</si>
  <si>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</si>
  <si>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</si>
  <si>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</si>
  <si>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</si>
  <si>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</si>
  <si>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</si>
  <si>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</si>
  <si>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</si>
  <si>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</si>
  <si>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</si>
  <si>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</si>
  <si>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</si>
  <si>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</si>
  <si>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</si>
  <si>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</si>
  <si>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</si>
  <si>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</si>
  <si>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</si>
  <si>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</si>
  <si>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</si>
  <si>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</si>
  <si>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</si>
  <si>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</si>
  <si>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</si>
  <si>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</si>
  <si>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</si>
  <si>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</si>
  <si>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</si>
  <si>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</si>
  <si>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</si>
  <si>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</si>
  <si>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</si>
  <si>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</si>
  <si>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</si>
  <si>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</si>
  <si>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</si>
  <si>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</si>
  <si>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</si>
  <si>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</si>
  <si>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</si>
  <si>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</si>
  <si>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</si>
  <si>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</si>
  <si>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</si>
  <si>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</si>
  <si>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</si>
  <si>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</si>
  <si>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</si>
  <si>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</si>
  <si>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</si>
  <si>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</si>
  <si>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</si>
  <si>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</si>
  <si>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</si>
  <si>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</si>
  <si>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</si>
  <si>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</si>
  <si>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</si>
  <si>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</si>
  <si>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</si>
  <si>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</si>
  <si>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</si>
  <si>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</si>
  <si>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</si>
  <si>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</si>
  <si>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</si>
  <si>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</si>
  <si>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</si>
  <si>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</si>
  <si>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</si>
  <si>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</si>
  <si>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</si>
  <si>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</si>
  <si>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</si>
  <si>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</si>
  <si>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</si>
  <si>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</si>
  <si>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</si>
  <si>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</si>
  <si>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</si>
  <si>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</si>
  <si>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</si>
  <si>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</si>
  <si>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</si>
  <si>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</si>
  <si>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</si>
  <si>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</si>
  <si>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</si>
  <si>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</si>
  <si>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</si>
  <si>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</si>
  <si>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</si>
  <si>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</si>
  <si>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</si>
  <si>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</si>
  <si>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</si>
  <si>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</si>
  <si>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</si>
  <si>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</si>
  <si>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</si>
  <si>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</si>
  <si>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</si>
  <si>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</si>
  <si>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</si>
  <si>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</si>
  <si>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</si>
  <si>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</si>
  <si>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</si>
  <si>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</si>
  <si>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</si>
  <si>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</si>
  <si>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</si>
  <si>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</si>
  <si>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</si>
  <si>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</si>
  <si>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</si>
  <si>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</si>
  <si>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</si>
  <si>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</si>
  <si>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</si>
  <si>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</si>
  <si>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</si>
  <si>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</si>
  <si>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</si>
  <si>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</si>
  <si>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</si>
  <si>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</si>
  <si>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</si>
  <si>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</si>
  <si>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</si>
  <si>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</si>
  <si>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</si>
  <si>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</si>
  <si>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</si>
  <si>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</si>
  <si>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</si>
  <si>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</si>
  <si>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</si>
  <si>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</si>
  <si>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</si>
  <si>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</si>
  <si>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</si>
  <si>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</si>
  <si>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</si>
  <si>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</si>
  <si>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</si>
  <si>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</si>
  <si>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</si>
  <si>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</si>
  <si>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</si>
  <si>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</si>
  <si>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</si>
  <si>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</si>
  <si>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</si>
  <si>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</si>
  <si>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</si>
  <si>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</si>
  <si>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</si>
  <si>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</si>
  <si>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</si>
  <si>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</si>
  <si>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</si>
  <si>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</si>
  <si>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</si>
  <si>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</si>
  <si>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</si>
  <si>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</si>
  <si>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</si>
  <si>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</si>
  <si>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</si>
  <si>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</si>
  <si>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</si>
  <si>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</si>
  <si>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</si>
  <si>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</si>
  <si>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</si>
  <si>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</si>
  <si>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</si>
  <si>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</si>
  <si>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</si>
  <si>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</si>
  <si>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</si>
  <si>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</si>
  <si>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</si>
  <si>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</si>
  <si>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</si>
  <si>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</si>
  <si>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</si>
  <si>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</si>
  <si>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</si>
  <si>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</si>
  <si>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</si>
  <si>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</si>
  <si>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</si>
  <si>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</si>
  <si>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</si>
  <si>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</si>
  <si>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</si>
  <si>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</si>
  <si>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</si>
  <si>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</si>
  <si>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</si>
  <si>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</si>
  <si>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</si>
  <si>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</si>
  <si>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</si>
  <si>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</si>
  <si>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</si>
  <si>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</si>
  <si>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</si>
  <si>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</si>
  <si>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</si>
  <si>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</si>
  <si>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</si>
  <si>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</si>
  <si>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</si>
  <si>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</si>
  <si>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</si>
  <si>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</si>
  <si>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</si>
  <si>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</si>
  <si>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</si>
  <si>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</si>
  <si>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</si>
  <si>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</si>
  <si>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</si>
  <si>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</si>
  <si>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</si>
  <si>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</si>
  <si>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</si>
  <si>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</si>
  <si>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</si>
  <si>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</si>
  <si>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</si>
  <si>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</si>
  <si>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</si>
  <si>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</si>
  <si>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</si>
  <si>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</si>
  <si>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</si>
  <si>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</si>
  <si>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</si>
  <si>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</si>
  <si>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</si>
  <si>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</si>
  <si>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</si>
  <si>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</si>
  <si>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</si>
  <si>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</si>
  <si>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</si>
  <si>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</si>
  <si>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</si>
  <si>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</si>
  <si>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</si>
  <si>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</si>
  <si>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</si>
  <si>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</si>
  <si>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</si>
  <si>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</si>
  <si>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</si>
  <si>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</si>
  <si>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</si>
  <si>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</si>
  <si>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</si>
  <si>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</si>
  <si>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</si>
  <si>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</si>
  <si>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</si>
  <si>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</si>
  <si>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</si>
  <si>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</si>
  <si>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</si>
  <si>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</si>
  <si>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</si>
  <si>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</si>
  <si>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</si>
  <si>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</si>
  <si>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</si>
  <si>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</si>
  <si>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</si>
  <si>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</si>
  <si>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</si>
  <si>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</si>
  <si>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</si>
  <si>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</si>
  <si>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</si>
  <si>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</si>
  <si>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</si>
  <si>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</si>
  <si>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</si>
  <si>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</si>
  <si>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</si>
  <si>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</si>
  <si>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</si>
  <si>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</si>
  <si>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</si>
  <si>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</si>
  <si>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</si>
  <si>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</si>
  <si>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</si>
  <si>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</si>
  <si>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</si>
  <si>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</si>
  <si>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</si>
  <si>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</si>
  <si>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</si>
  <si>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</si>
  <si>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</si>
  <si>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</si>
  <si>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</si>
  <si>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</si>
  <si>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</si>
  <si>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</si>
  <si>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</si>
  <si>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</si>
  <si>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</si>
  <si>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</si>
  <si>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</si>
  <si>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</si>
  <si>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</si>
  <si>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</si>
  <si>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</si>
  <si>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</si>
  <si>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</si>
  <si>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</si>
  <si>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</si>
  <si>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</si>
  <si>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</si>
  <si>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</si>
  <si>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</si>
  <si>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</si>
  <si>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</si>
  <si>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</si>
  <si>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</si>
  <si>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</si>
  <si>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</si>
  <si>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</si>
  <si>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</si>
  <si>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</si>
  <si>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</si>
  <si>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</si>
  <si>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</si>
  <si>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</si>
  <si>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</si>
  <si>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</si>
  <si>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</si>
  <si>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</si>
  <si>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</si>
  <si>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</si>
  <si>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</si>
  <si>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</si>
  <si>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</si>
  <si>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</si>
  <si>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</si>
  <si>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</si>
  <si>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</si>
  <si>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</si>
  <si>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</si>
  <si>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</si>
  <si>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</si>
  <si>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</si>
  <si>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</si>
  <si>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</si>
  <si>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</si>
  <si>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</si>
  <si>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</si>
  <si>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</si>
  <si>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</si>
  <si>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</si>
  <si>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</si>
  <si>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</si>
  <si>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</si>
  <si>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</si>
  <si>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</si>
  <si>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</si>
  <si>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</si>
  <si>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</si>
  <si>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</si>
  <si>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</si>
  <si>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</si>
  <si>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</si>
  <si>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</si>
  <si>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</si>
  <si>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</si>
  <si>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</si>
  <si>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</si>
  <si>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</si>
  <si>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</si>
  <si>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</si>
  <si>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</si>
  <si>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</si>
  <si>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</si>
  <si>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</si>
  <si>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</si>
  <si>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</si>
  <si>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</si>
  <si>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</si>
  <si>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</si>
  <si>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</si>
  <si>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</si>
  <si>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</si>
  <si>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</si>
  <si>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</si>
  <si>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</si>
  <si>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</si>
  <si>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</si>
  <si>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</si>
  <si>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</si>
  <si>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</si>
  <si>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</si>
  <si>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</si>
  <si>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</si>
  <si>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</si>
  <si>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</si>
  <si>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</si>
  <si>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</si>
  <si>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</si>
  <si>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</si>
  <si>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</si>
  <si>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</si>
  <si>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</si>
  <si>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</si>
  <si>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</si>
  <si>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</si>
  <si>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</si>
  <si>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</si>
  <si>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</si>
  <si>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</si>
  <si>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</si>
  <si>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</si>
  <si>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</si>
  <si>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</si>
  <si>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</si>
  <si>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</si>
  <si>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</si>
  <si>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</si>
  <si>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</si>
  <si>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</si>
  <si>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</si>
  <si>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</si>
  <si>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</si>
  <si>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</si>
  <si>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</si>
  <si>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</si>
  <si>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</si>
  <si>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</si>
  <si>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</si>
  <si>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</si>
  <si>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</si>
  <si>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</si>
  <si>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</si>
  <si>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</si>
  <si>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</si>
  <si>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</si>
  <si>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</si>
  <si>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</si>
  <si>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</si>
  <si>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</si>
  <si>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</si>
  <si>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</si>
  <si>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</si>
  <si>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</si>
  <si>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</si>
  <si>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</si>
  <si>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</si>
  <si>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</si>
  <si>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</si>
  <si>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</si>
  <si>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</si>
  <si>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</si>
  <si>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</si>
  <si>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</si>
  <si>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</si>
  <si>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</si>
  <si>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</si>
  <si>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</si>
  <si>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</si>
  <si>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</si>
  <si>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</si>
  <si>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</si>
  <si>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</si>
  <si>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</si>
  <si>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</si>
  <si>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</si>
  <si>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</si>
  <si>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</si>
  <si>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</si>
  <si>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</si>
  <si>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</si>
  <si>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</si>
  <si>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</si>
  <si>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</si>
  <si>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</si>
  <si>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</si>
  <si>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</si>
  <si>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</si>
  <si>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</si>
  <si>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</si>
  <si>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</si>
  <si>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</si>
  <si>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</si>
  <si>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</si>
  <si>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</si>
  <si>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</si>
  <si>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</si>
  <si>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</si>
  <si>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</si>
  <si>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</si>
  <si>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</si>
  <si>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</si>
  <si>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</si>
  <si>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</si>
  <si>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</si>
  <si>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</si>
  <si>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</si>
  <si>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</si>
  <si>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</si>
  <si>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</si>
  <si>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</si>
  <si>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</si>
  <si>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</si>
  <si>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</si>
  <si>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</si>
  <si>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</si>
  <si>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</si>
  <si>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</si>
  <si>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</si>
  <si>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</si>
  <si>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</si>
  <si>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</si>
  <si>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</si>
  <si>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</si>
  <si>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</si>
  <si>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</si>
  <si>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</si>
  <si>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</si>
  <si>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</si>
  <si>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</si>
  <si>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</si>
  <si>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</si>
  <si>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</si>
  <si>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</si>
  <si>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</si>
  <si>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</si>
  <si>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</si>
  <si>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</si>
  <si>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</si>
  <si>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</si>
  <si>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</si>
  <si>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</si>
  <si>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</si>
  <si>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</si>
  <si>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</si>
  <si>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</si>
  <si>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</si>
  <si>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</si>
  <si>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</si>
  <si>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</si>
  <si>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</si>
  <si>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</si>
  <si>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</si>
  <si>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</si>
  <si>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</si>
  <si>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</si>
  <si>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</si>
  <si>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</si>
  <si>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</si>
  <si>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</si>
  <si>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</si>
  <si>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</si>
  <si>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</si>
  <si>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</si>
  <si>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</si>
  <si>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</si>
  <si>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</si>
  <si>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</si>
  <si>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</si>
  <si>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</si>
  <si>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</si>
  <si>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</si>
  <si>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</si>
  <si>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</si>
  <si>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</si>
  <si>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</si>
  <si>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</si>
  <si>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</si>
  <si>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</si>
  <si>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</si>
  <si>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</si>
  <si>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</si>
  <si>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</si>
  <si>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</si>
  <si>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</si>
  <si>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</si>
  <si>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</si>
  <si>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</si>
  <si>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</si>
  <si>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</si>
  <si>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</si>
  <si>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</si>
  <si>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</si>
  <si>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</si>
  <si>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</si>
  <si>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</si>
  <si>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</si>
  <si>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</si>
  <si>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</si>
  <si>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</si>
  <si>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</si>
  <si>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</si>
  <si>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</si>
  <si>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</si>
  <si>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</si>
  <si>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</si>
  <si>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</si>
  <si>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</si>
  <si>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</si>
  <si>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</si>
  <si>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</si>
  <si>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</si>
  <si>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</si>
  <si>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</si>
  <si>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</si>
  <si>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</si>
  <si>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</si>
  <si>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</si>
  <si>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</si>
  <si>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</si>
  <si>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</si>
  <si>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</si>
  <si>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</si>
  <si>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</si>
  <si>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</si>
  <si>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</si>
  <si>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</si>
  <si>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</si>
  <si>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</si>
  <si>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</si>
  <si>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</si>
  <si>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</si>
  <si>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</si>
  <si>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</si>
  <si>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</si>
  <si>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</si>
  <si>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</si>
  <si>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</si>
  <si>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</si>
  <si>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</si>
  <si>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</si>
  <si>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</si>
  <si>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</si>
  <si>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</si>
  <si>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</si>
  <si>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</si>
  <si>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</si>
  <si>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</si>
  <si>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</si>
  <si>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</si>
  <si>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</si>
  <si>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</si>
  <si>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</si>
  <si>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</si>
  <si>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</si>
  <si>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</si>
  <si>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</si>
  <si>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</si>
  <si>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</si>
  <si>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</si>
  <si>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</si>
  <si>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</si>
  <si>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</si>
  <si>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</si>
  <si>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</si>
  <si>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</si>
  <si>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</si>
  <si>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</si>
  <si>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</si>
  <si>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</si>
  <si>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</si>
  <si>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</si>
  <si>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</si>
  <si>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</si>
  <si>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</si>
  <si>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</si>
  <si>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</si>
  <si>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</si>
  <si>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</si>
  <si>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</si>
  <si>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</si>
  <si>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</si>
  <si>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</si>
  <si>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</si>
  <si>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</si>
  <si>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</si>
  <si>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</si>
  <si>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</si>
  <si>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</si>
  <si>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</si>
  <si>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</si>
  <si>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</si>
  <si>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</si>
  <si>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</si>
  <si>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</si>
  <si>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</si>
  <si>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</si>
  <si>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</si>
  <si>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</si>
  <si>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</si>
  <si>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</si>
  <si>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</si>
  <si>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</si>
  <si>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</si>
  <si>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</si>
  <si>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</si>
  <si>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</si>
  <si>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</si>
  <si>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</si>
  <si>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</si>
  <si>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</si>
  <si>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</si>
  <si>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</si>
  <si>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</si>
  <si>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</si>
  <si>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</si>
  <si>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</si>
  <si>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</si>
  <si>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</si>
  <si>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</si>
  <si>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</si>
  <si>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</si>
  <si>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</si>
  <si>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</si>
  <si>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</si>
  <si>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</si>
  <si>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</si>
  <si>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</si>
  <si>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</si>
  <si>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</si>
  <si>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</si>
  <si>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</si>
  <si>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</si>
  <si>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</si>
  <si>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</si>
  <si>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</si>
  <si>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</si>
  <si>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</si>
  <si>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</si>
  <si>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</si>
  <si>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</si>
  <si>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</si>
  <si>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</si>
  <si>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</si>
  <si>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</si>
  <si>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</si>
  <si>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</si>
  <si>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</si>
  <si>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</si>
  <si>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</si>
  <si>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</si>
  <si>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</si>
  <si>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</si>
  <si>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</si>
  <si>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</si>
  <si>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</si>
  <si>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</si>
  <si>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</si>
  <si>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</si>
  <si>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</si>
  <si>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</si>
  <si>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</si>
  <si>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</si>
  <si>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</si>
  <si>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</si>
  <si>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</si>
  <si>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</si>
  <si>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</si>
  <si>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</si>
  <si>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</si>
  <si>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</si>
  <si>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</si>
  <si>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</si>
  <si>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</si>
  <si>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</si>
  <si>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</si>
  <si>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</si>
  <si>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</si>
  <si>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</si>
  <si>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</si>
  <si>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</si>
  <si>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</si>
  <si>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</si>
  <si>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</si>
  <si>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</si>
  <si>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</si>
  <si>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</si>
  <si>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</si>
  <si>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</si>
  <si>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</si>
  <si>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</si>
  <si>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</si>
  <si>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</si>
  <si>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</si>
  <si>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</si>
  <si>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</si>
  <si>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</si>
  <si>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</si>
  <si>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</si>
  <si>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</si>
  <si>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</si>
  <si>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</si>
  <si>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</si>
  <si>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</si>
  <si>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</si>
  <si>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</si>
  <si>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</si>
  <si>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</si>
  <si>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</si>
  <si>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</si>
  <si>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</si>
  <si>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</si>
  <si>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</si>
  <si>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</si>
  <si>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</si>
  <si>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</si>
  <si>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</si>
  <si>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</si>
  <si>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</si>
  <si>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</si>
  <si>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</si>
  <si>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</si>
  <si>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</si>
  <si>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</si>
  <si>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</si>
  <si>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</si>
  <si>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</si>
  <si>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</si>
  <si>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</si>
  <si>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</si>
  <si>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</si>
  <si>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</si>
  <si>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</si>
  <si>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</si>
  <si>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</si>
  <si>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</si>
  <si>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</si>
  <si>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</si>
  <si>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</si>
  <si>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</si>
  <si>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</si>
  <si>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</si>
  <si>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</si>
  <si>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</si>
  <si>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</si>
  <si>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</si>
  <si>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</si>
  <si>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</si>
  <si>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</si>
  <si>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</si>
  <si>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</si>
  <si>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</si>
  <si>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</si>
  <si>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</si>
  <si>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</si>
  <si>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</si>
  <si>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</si>
  <si>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</si>
  <si>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</si>
  <si>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</si>
  <si>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</si>
  <si>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</si>
  <si>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</si>
  <si>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</si>
  <si>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</si>
  <si>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</si>
  <si>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</si>
  <si>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</si>
  <si>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</si>
  <si>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</si>
  <si>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</si>
  <si>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</si>
  <si>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</si>
  <si>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</si>
  <si>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</si>
  <si>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</si>
  <si>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</si>
  <si>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</si>
  <si>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</si>
  <si>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</si>
  <si>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</si>
  <si>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</si>
  <si>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</si>
  <si>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</si>
  <si>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</si>
  <si>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</si>
  <si>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</si>
  <si>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</si>
  <si>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</si>
  <si>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</si>
  <si>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</si>
  <si>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</si>
  <si>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</si>
  <si>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</si>
  <si>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</si>
  <si>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</si>
  <si>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</si>
  <si>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</si>
  <si>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</si>
  <si>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</si>
  <si>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</si>
  <si>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</si>
  <si>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</si>
  <si>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</si>
  <si>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</si>
  <si>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</si>
  <si>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</si>
  <si>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</si>
  <si>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</si>
  <si>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</si>
  <si>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</si>
  <si>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</si>
  <si>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</si>
  <si>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</si>
  <si>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</si>
  <si>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</si>
  <si>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</si>
  <si>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</si>
  <si>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</si>
  <si>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</si>
  <si>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</si>
  <si>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</si>
  <si>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</si>
  <si>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</si>
  <si>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</si>
  <si>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</si>
  <si>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</si>
  <si>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</si>
  <si>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</si>
  <si>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</si>
  <si>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</si>
  <si>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</si>
  <si>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</si>
  <si>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</si>
  <si>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</si>
  <si>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</si>
  <si>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</si>
  <si>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</si>
  <si>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</si>
  <si>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</si>
  <si>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</si>
  <si>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</si>
  <si>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</si>
  <si>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</si>
  <si>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</si>
  <si>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</si>
  <si>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</si>
  <si>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</si>
  <si>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</si>
  <si>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</si>
  <si>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</si>
  <si>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</si>
  <si>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</si>
  <si>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</si>
  <si>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</si>
  <si>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</si>
  <si>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</si>
  <si>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</si>
  <si>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</si>
  <si>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</si>
  <si>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</si>
  <si>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</si>
  <si>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</si>
  <si>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</si>
  <si>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</si>
  <si>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</si>
  <si>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</si>
  <si>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</si>
  <si>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</si>
  <si>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</si>
  <si>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</si>
  <si>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</si>
  <si>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</si>
  <si>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</si>
  <si>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</si>
  <si>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</si>
  <si>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</si>
  <si>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</si>
  <si>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</si>
  <si>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</si>
  <si>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</si>
  <si>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</si>
  <si>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</si>
  <si>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</si>
  <si>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</si>
  <si>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</si>
  <si>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</si>
  <si>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</si>
  <si>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</si>
  <si>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</si>
  <si>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</si>
  <si>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</si>
  <si>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</si>
  <si>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</si>
  <si>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</si>
  <si>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</si>
  <si>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</si>
  <si>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</si>
  <si>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</si>
  <si>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</si>
  <si>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</si>
  <si>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</si>
  <si>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</si>
  <si>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</si>
  <si>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</si>
  <si>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</si>
  <si>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</si>
  <si>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</si>
  <si>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</si>
  <si>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</si>
  <si>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</si>
  <si>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</si>
  <si>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</si>
  <si>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</si>
  <si>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</si>
  <si>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</si>
  <si>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</si>
  <si>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</si>
  <si>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</si>
  <si>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</si>
  <si>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</si>
  <si>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</si>
  <si>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</si>
  <si>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</si>
  <si>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</si>
  <si>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</si>
  <si>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</si>
  <si>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</si>
  <si>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</si>
  <si>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</si>
  <si>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</si>
  <si>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</si>
  <si>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</si>
  <si>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</si>
  <si>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</si>
  <si>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</si>
  <si>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</si>
  <si>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</si>
  <si>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</si>
  <si>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</si>
  <si>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</si>
  <si>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</si>
  <si>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</si>
  <si>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</si>
  <si>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</si>
  <si>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</si>
  <si>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</si>
  <si>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</si>
  <si>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</si>
  <si>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</si>
  <si>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</si>
  <si>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</si>
  <si>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</si>
  <si>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</si>
  <si>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</si>
  <si>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</si>
  <si>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</si>
  <si>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</si>
  <si>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</si>
  <si>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</si>
  <si>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</si>
  <si>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</si>
  <si>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</si>
  <si>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</si>
  <si>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</si>
  <si>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</si>
  <si>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</si>
  <si>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</si>
  <si>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</si>
  <si>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</si>
  <si>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</si>
  <si>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</si>
  <si>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</si>
  <si>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</si>
  <si>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</si>
  <si>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</si>
  <si>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</si>
  <si>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</si>
  <si>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</si>
  <si>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</si>
  <si>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</si>
  <si>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</si>
  <si>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</si>
  <si>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</si>
  <si>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</si>
  <si>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</si>
  <si>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</si>
  <si>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</si>
  <si>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</si>
  <si>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</si>
  <si>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</si>
  <si>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</si>
  <si>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</si>
  <si>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</si>
  <si>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</si>
  <si>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</si>
  <si>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</si>
  <si>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</si>
  <si>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</si>
  <si>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</si>
  <si>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</si>
  <si>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</si>
  <si>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</si>
  <si>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</si>
  <si>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</si>
  <si>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</si>
  <si>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</si>
  <si>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</si>
  <si>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</si>
  <si>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</si>
  <si>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</si>
  <si>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</si>
  <si>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</si>
  <si>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</si>
  <si>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</si>
  <si>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</si>
  <si>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</si>
  <si>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</si>
  <si>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</si>
  <si>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</si>
  <si>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</si>
  <si>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</si>
  <si>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</si>
  <si>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</si>
  <si>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</si>
  <si>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</si>
  <si>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</si>
  <si>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</si>
  <si>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</si>
  <si>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</si>
  <si>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</si>
  <si>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</si>
  <si>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</si>
  <si>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</si>
  <si>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</si>
  <si>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</si>
  <si>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</si>
  <si>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</si>
  <si>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</si>
  <si>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</si>
  <si>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</si>
  <si>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</si>
  <si>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</si>
  <si>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</si>
  <si>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</si>
  <si>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</si>
  <si>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</si>
  <si>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</si>
  <si>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</si>
  <si>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</si>
  <si>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</si>
  <si>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</si>
  <si>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</si>
  <si>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</si>
  <si>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</si>
  <si>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</si>
  <si>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</si>
  <si>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</si>
  <si>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</si>
  <si>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</si>
  <si>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</si>
  <si>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</si>
  <si>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</si>
  <si>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</si>
  <si>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</si>
  <si>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</si>
  <si>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</si>
  <si>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</si>
  <si>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</si>
  <si>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</si>
  <si>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</si>
  <si>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</si>
  <si>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</si>
  <si>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</si>
  <si>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</si>
  <si>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</si>
  <si>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</si>
  <si>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</si>
  <si>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</si>
  <si>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</si>
  <si>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</si>
  <si>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</si>
  <si>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</si>
  <si>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</si>
  <si>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</si>
  <si>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</si>
  <si>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</si>
  <si>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</si>
  <si>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</si>
  <si>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</si>
  <si>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</si>
  <si>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</si>
  <si>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</si>
  <si>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</si>
  <si>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</si>
  <si>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</si>
  <si>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</si>
  <si>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</si>
  <si>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</si>
  <si>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</si>
  <si>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</si>
  <si>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</si>
  <si>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</si>
  <si>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</si>
  <si>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</si>
  <si>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</si>
  <si>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</si>
  <si>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</si>
  <si>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</si>
  <si>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</si>
  <si>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</si>
  <si>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</si>
  <si>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</si>
  <si>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</si>
  <si>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</si>
  <si>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</si>
  <si>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</si>
  <si>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</si>
  <si>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</si>
  <si>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</si>
  <si>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</si>
  <si>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</si>
  <si>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</si>
  <si>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</si>
  <si>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</si>
  <si>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</si>
  <si>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</si>
  <si>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</si>
  <si>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</si>
  <si>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</si>
  <si>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</si>
  <si>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</si>
  <si>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</si>
  <si>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</si>
  <si>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</si>
  <si>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</si>
  <si>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</si>
  <si>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</si>
  <si>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</si>
  <si>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</si>
  <si>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</si>
  <si>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</si>
  <si>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</si>
  <si>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</si>
  <si>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</si>
  <si>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</si>
  <si>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</si>
  <si>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</si>
  <si>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</si>
  <si>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</si>
  <si>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</si>
  <si>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</si>
  <si>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</si>
  <si>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</si>
  <si>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</si>
  <si>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</si>
  <si>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</si>
  <si>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</si>
  <si>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</si>
  <si>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</si>
  <si>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</si>
  <si>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</si>
  <si>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</si>
  <si>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</si>
  <si>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</si>
  <si>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</si>
  <si>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</si>
  <si>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</si>
  <si>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</si>
  <si>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</si>
  <si>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</si>
  <si>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</si>
  <si>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</si>
  <si>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</si>
  <si>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</si>
  <si>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</si>
  <si>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</si>
  <si>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</si>
  <si>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</si>
  <si>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</si>
  <si>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</si>
  <si>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</si>
  <si>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</si>
  <si>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</si>
  <si>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</si>
  <si>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</si>
  <si>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</si>
  <si>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</si>
  <si>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</si>
  <si>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</si>
  <si>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</si>
  <si>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</si>
  <si>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</si>
  <si>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</si>
  <si>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</si>
  <si>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</si>
  <si>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</si>
  <si>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</si>
  <si>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</si>
  <si>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</si>
  <si>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</si>
  <si>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</si>
  <si>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</si>
  <si>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</si>
  <si>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</si>
  <si>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</si>
  <si>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</si>
  <si>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</si>
  <si>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</si>
  <si>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</si>
  <si>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</si>
  <si>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</si>
  <si>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</si>
  <si>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</si>
  <si>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</si>
  <si>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</si>
  <si>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</si>
  <si>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</si>
  <si>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</si>
  <si>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</si>
  <si>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</si>
  <si>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</si>
  <si>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</si>
  <si>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</si>
  <si>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</si>
  <si>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</si>
  <si>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</si>
  <si>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</si>
  <si>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</si>
  <si>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</si>
  <si>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</si>
  <si>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</si>
  <si>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</si>
  <si>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</si>
  <si>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</si>
  <si>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</si>
  <si>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</si>
  <si>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</si>
  <si>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</si>
  <si>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</si>
  <si>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</si>
  <si>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</si>
  <si>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</si>
  <si>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</si>
  <si>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</si>
  <si>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</si>
  <si>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</si>
  <si>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</si>
  <si>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</si>
  <si>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</si>
  <si>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</si>
  <si>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</si>
  <si>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</si>
  <si>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</si>
  <si>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</si>
  <si>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</si>
  <si>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</si>
  <si>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</si>
  <si>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</si>
  <si>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</si>
  <si>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</si>
  <si>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</si>
  <si>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</si>
  <si>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</si>
  <si>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</si>
  <si>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</si>
  <si>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</si>
  <si>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</si>
  <si>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</si>
  <si>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</si>
  <si>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</si>
  <si>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</si>
  <si>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</si>
  <si>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</si>
  <si>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</si>
  <si>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</si>
  <si>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</si>
  <si>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</si>
  <si>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</si>
  <si>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</si>
  <si>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</si>
  <si>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</si>
  <si>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</si>
  <si>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</si>
  <si>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</si>
  <si>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</si>
  <si>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</si>
  <si>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</si>
  <si>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</si>
  <si>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</si>
  <si>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</si>
  <si>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</si>
  <si>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</si>
  <si>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</si>
  <si>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</si>
  <si>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</si>
  <si>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</si>
  <si>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</si>
  <si>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</si>
  <si>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</si>
  <si>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</si>
  <si>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</si>
  <si>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</si>
  <si>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</si>
  <si>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</si>
  <si>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</si>
  <si>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</si>
  <si>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</si>
  <si>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</si>
  <si>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</si>
  <si>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</si>
  <si>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</si>
  <si>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</si>
  <si>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</si>
  <si>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</si>
  <si>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</si>
  <si>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</si>
  <si>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</si>
  <si>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</si>
  <si>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</si>
  <si>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</si>
  <si>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</si>
  <si>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</si>
  <si>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</si>
  <si>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</si>
  <si>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</si>
  <si>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</si>
  <si>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</si>
  <si>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</si>
  <si>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</si>
  <si>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</si>
  <si>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</si>
  <si>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</si>
  <si>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</si>
  <si>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</si>
  <si>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</si>
  <si>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</si>
  <si>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</si>
  <si>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</si>
  <si>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</si>
  <si>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</si>
  <si>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</si>
  <si>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</si>
  <si>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</si>
  <si>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</si>
  <si>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</si>
  <si>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</si>
  <si>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</si>
  <si>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</si>
  <si>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</si>
  <si>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</si>
  <si>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</si>
  <si>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</si>
  <si>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</si>
  <si>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</si>
  <si>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</si>
  <si>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</si>
  <si>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</si>
  <si>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</si>
  <si>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</si>
  <si>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</si>
  <si>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</si>
  <si>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</si>
  <si>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</si>
  <si>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</si>
  <si>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</si>
  <si>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</si>
  <si>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</si>
  <si>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</si>
  <si>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</si>
  <si>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</si>
  <si>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</si>
  <si>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</si>
  <si>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</si>
  <si>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</si>
  <si>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</si>
  <si>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</si>
  <si>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</si>
  <si>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</si>
  <si>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</si>
  <si>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</si>
  <si>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</si>
  <si>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</si>
  <si>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</si>
  <si>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</si>
  <si>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</si>
  <si>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</si>
  <si>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</si>
  <si>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</si>
  <si>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</si>
  <si>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</si>
  <si>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</si>
  <si>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</si>
  <si>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</si>
  <si>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</si>
  <si>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</si>
  <si>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</si>
  <si>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</si>
  <si>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</si>
  <si>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</si>
  <si>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</si>
  <si>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</si>
  <si>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</si>
  <si>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</si>
  <si>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</si>
  <si>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</si>
  <si>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</si>
  <si>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</si>
  <si>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</si>
  <si>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</si>
  <si>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</si>
  <si>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</si>
  <si>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</si>
  <si>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</si>
  <si>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</si>
  <si>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</si>
  <si>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</si>
  <si>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</si>
  <si>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</si>
  <si>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</si>
  <si>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</si>
  <si>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</si>
  <si>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</si>
  <si>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</si>
  <si>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</si>
  <si>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</si>
  <si>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</si>
  <si>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</si>
  <si>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</si>
  <si>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</si>
  <si>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</si>
  <si>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</si>
  <si>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</si>
  <si>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</si>
  <si>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</si>
  <si>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</si>
  <si>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</si>
  <si>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</si>
  <si>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</si>
  <si>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</si>
  <si>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</si>
  <si>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</si>
  <si>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</si>
  <si>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</si>
  <si>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</si>
  <si>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</si>
  <si>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</si>
  <si>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</si>
  <si>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</si>
  <si>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</si>
  <si>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</si>
  <si>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</si>
  <si>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</si>
  <si>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</si>
  <si>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</si>
  <si>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</si>
  <si>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</si>
  <si>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</si>
  <si>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</si>
  <si>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</si>
  <si>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</si>
  <si>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</si>
  <si>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</si>
  <si>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</si>
  <si>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</si>
  <si>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</si>
  <si>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</si>
  <si>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</si>
  <si>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</si>
  <si>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</si>
  <si>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</si>
  <si>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</si>
  <si>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</si>
  <si>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</si>
  <si>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</si>
  <si>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</si>
  <si>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</si>
  <si>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</si>
  <si>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</si>
  <si>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</si>
  <si>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</si>
  <si>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</si>
  <si>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</si>
  <si>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</si>
  <si>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</si>
  <si>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</si>
  <si>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</si>
  <si>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</si>
  <si>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</si>
  <si>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</si>
  <si>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</si>
  <si>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</si>
  <si>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</si>
  <si>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</si>
  <si>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</si>
  <si>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</si>
  <si>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</si>
  <si>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</si>
  <si>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</si>
  <si>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</si>
  <si>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</si>
  <si>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</si>
  <si>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</si>
  <si>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</si>
  <si>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</si>
  <si>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</si>
  <si>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</si>
  <si>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</si>
  <si>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</si>
  <si>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</si>
  <si>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</si>
  <si>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</si>
  <si>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</si>
  <si>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</si>
  <si>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</si>
  <si>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</si>
  <si>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</si>
  <si>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</si>
  <si>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</si>
  <si>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</si>
  <si>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</si>
  <si>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</si>
  <si>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</si>
  <si>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</si>
  <si>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</si>
  <si>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</si>
  <si>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</si>
  <si>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</si>
  <si>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</si>
  <si>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</si>
  <si>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</si>
  <si>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</si>
  <si>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</si>
  <si>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</si>
  <si>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</si>
  <si>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</si>
  <si>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</si>
  <si>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</si>
  <si>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</si>
  <si>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</si>
  <si>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</si>
  <si>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</si>
  <si>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</si>
  <si>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</si>
  <si>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</si>
  <si>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</si>
  <si>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</si>
  <si>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</si>
  <si>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</si>
  <si>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</si>
  <si>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</si>
  <si>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</si>
  <si>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</si>
  <si>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</si>
  <si>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</si>
  <si>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</si>
  <si>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</si>
  <si>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</si>
  <si>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</si>
  <si>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</si>
  <si>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</si>
  <si>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</si>
  <si>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</si>
  <si>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</si>
  <si>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</si>
  <si>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</si>
  <si>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</si>
  <si>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</si>
  <si>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</si>
  <si>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</si>
  <si>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</si>
  <si>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</si>
  <si>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</si>
  <si>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</si>
  <si>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</si>
  <si>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</si>
  <si>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</si>
  <si>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</si>
  <si>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</si>
  <si>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</si>
  <si>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</si>
  <si>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</si>
  <si>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</si>
  <si>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</si>
  <si>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</si>
  <si>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</si>
  <si>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</si>
  <si>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</si>
  <si>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</si>
  <si>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</si>
  <si>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</si>
  <si>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</si>
  <si>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</si>
  <si>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</si>
  <si>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</si>
  <si>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</si>
  <si>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</si>
  <si>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</si>
  <si>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</si>
  <si>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</si>
  <si>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</si>
  <si>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</si>
  <si>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</si>
  <si>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</si>
  <si>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</si>
  <si>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</si>
  <si>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</si>
  <si>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</si>
  <si>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</si>
  <si>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</si>
  <si>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</si>
  <si>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</si>
  <si>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</si>
  <si>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</si>
  <si>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</si>
  <si>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</si>
  <si>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</si>
  <si>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</si>
  <si>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</si>
  <si>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</si>
  <si>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</si>
  <si>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</si>
  <si>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</si>
  <si>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</si>
  <si>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</si>
  <si>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</si>
  <si>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</si>
  <si>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</si>
  <si>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</si>
  <si>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</si>
  <si>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</si>
  <si>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</si>
  <si>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</si>
  <si>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</si>
  <si>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</si>
  <si>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</si>
  <si>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</si>
  <si>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</si>
  <si>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</si>
  <si>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</si>
  <si>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</si>
  <si>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</si>
  <si>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</si>
  <si>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</si>
  <si>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</si>
  <si>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</si>
  <si>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</si>
  <si>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</si>
  <si>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</si>
  <si>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</si>
  <si>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</si>
  <si>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</si>
  <si>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</si>
  <si>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</si>
  <si>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</si>
  <si>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</si>
  <si>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</si>
  <si>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</si>
  <si>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</si>
  <si>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</si>
  <si>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</si>
  <si>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</si>
  <si>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</si>
  <si>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</si>
  <si>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</si>
  <si>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</si>
  <si>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</si>
  <si>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</si>
  <si>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</si>
  <si>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</si>
  <si>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</si>
  <si>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</si>
  <si>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</si>
  <si>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</si>
  <si>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</si>
  <si>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</si>
  <si>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</si>
  <si>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</si>
  <si>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</si>
  <si>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</si>
  <si>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</si>
  <si>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</si>
  <si>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</si>
  <si>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</si>
  <si>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</si>
  <si>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</si>
  <si>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</si>
  <si>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</si>
  <si>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</si>
  <si>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</si>
  <si>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</si>
  <si>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</si>
  <si>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</si>
  <si>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</si>
  <si>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</si>
  <si>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</si>
  <si>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</si>
  <si>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</si>
  <si>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</si>
  <si>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</si>
  <si>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</si>
  <si>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</si>
  <si>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</si>
  <si>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</si>
  <si>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</si>
  <si>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</si>
  <si>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</si>
  <si>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</si>
  <si>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</si>
  <si>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</si>
  <si>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</si>
  <si>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</si>
  <si>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</si>
  <si>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</si>
  <si>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</si>
  <si>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</si>
  <si>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</si>
  <si>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</si>
  <si>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</si>
  <si>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</si>
  <si>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</si>
  <si>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</si>
  <si>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</si>
  <si>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</si>
  <si>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</si>
  <si>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</si>
  <si>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</si>
  <si>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</si>
  <si>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</si>
  <si>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</si>
  <si>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</si>
  <si>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</si>
  <si>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</si>
  <si>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</si>
  <si>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</si>
  <si>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</si>
  <si>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</si>
  <si>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</si>
  <si>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</si>
  <si>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</si>
  <si>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</si>
  <si>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</si>
  <si>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</si>
  <si>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</si>
  <si>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</si>
  <si>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</si>
  <si>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</si>
  <si>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</si>
  <si>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</si>
  <si>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</si>
  <si>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</si>
  <si>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</si>
  <si>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</si>
  <si>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</si>
  <si>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</si>
  <si>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</si>
  <si>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</si>
  <si>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</si>
  <si>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</si>
  <si>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</si>
  <si>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</si>
  <si>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</si>
  <si>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</si>
  <si>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</si>
  <si>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</si>
  <si>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</si>
  <si>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</si>
  <si>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</si>
  <si>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</si>
  <si>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</si>
  <si>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</si>
  <si>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</si>
  <si>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</si>
  <si>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</si>
  <si>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</si>
  <si>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</si>
  <si>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</si>
  <si>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</si>
  <si>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</si>
  <si>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</si>
  <si>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</si>
  <si>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</si>
  <si>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</si>
  <si>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</si>
  <si>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</si>
  <si>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</si>
  <si>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</si>
  <si>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</si>
  <si>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</si>
  <si>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</si>
  <si>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</si>
  <si>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</si>
  <si>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</si>
  <si>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</si>
  <si>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</si>
  <si>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</si>
  <si>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</si>
  <si>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</si>
  <si>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</si>
  <si>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</si>
  <si>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</si>
  <si>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</si>
  <si>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</si>
  <si>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</si>
  <si>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</si>
  <si>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</si>
  <si>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</si>
  <si>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</si>
  <si>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</si>
  <si>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</si>
  <si>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</si>
  <si>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</si>
  <si>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</si>
  <si>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</si>
  <si>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</si>
  <si>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</si>
  <si>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</si>
  <si>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</si>
  <si>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</si>
  <si>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</si>
  <si>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</si>
  <si>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</si>
  <si>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</si>
  <si>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</si>
  <si>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</si>
  <si>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</si>
  <si>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</si>
  <si>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</si>
  <si>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</si>
  <si>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</si>
  <si>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</si>
  <si>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</si>
  <si>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</si>
  <si>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</si>
  <si>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</si>
  <si>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</si>
  <si>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</si>
  <si>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</si>
  <si>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</si>
  <si>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</si>
  <si>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</si>
  <si>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</si>
  <si>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</si>
  <si>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</si>
  <si>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</si>
  <si>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</si>
  <si>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</si>
  <si>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</si>
  <si>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</si>
  <si>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</si>
  <si>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</si>
  <si>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</si>
  <si>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</si>
  <si>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</si>
  <si>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</si>
  <si>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</si>
  <si>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</si>
  <si>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</si>
  <si>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</si>
  <si>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</si>
  <si>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</si>
  <si>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</si>
  <si>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</si>
  <si>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</si>
  <si>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</si>
  <si>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</si>
  <si>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</si>
  <si>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</si>
  <si>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</si>
  <si>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</si>
  <si>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</si>
  <si>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</si>
  <si>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</si>
  <si>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</si>
  <si>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</si>
  <si>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</si>
  <si>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</si>
  <si>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</si>
  <si>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</si>
  <si>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</si>
  <si>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</si>
  <si>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</si>
  <si>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</si>
  <si>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</si>
  <si>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</si>
  <si>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</si>
  <si>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</si>
  <si>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</si>
  <si>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</si>
  <si>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</si>
  <si>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</si>
  <si>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</si>
  <si>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</si>
  <si>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</si>
  <si>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</si>
  <si>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</si>
  <si>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</si>
  <si>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</si>
  <si>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</si>
  <si>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</si>
  <si>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</si>
  <si>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</si>
  <si>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</si>
  <si>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</si>
  <si>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</si>
  <si>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</si>
  <si>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</si>
  <si>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</si>
  <si>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</si>
  <si>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</si>
  <si>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</si>
  <si>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</si>
  <si>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</si>
  <si>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</si>
  <si>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</si>
  <si>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</si>
  <si>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</si>
  <si>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</si>
  <si>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</si>
  <si>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</si>
  <si>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</si>
  <si>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</si>
  <si>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</si>
  <si>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</si>
  <si>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</si>
  <si>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</si>
  <si>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</si>
  <si>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</si>
  <si>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</si>
  <si>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</si>
  <si>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</si>
  <si>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</si>
  <si>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</si>
  <si>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</si>
  <si>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</si>
  <si>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</si>
  <si>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</si>
  <si>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</si>
  <si>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</si>
  <si>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</si>
  <si>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</si>
  <si>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</si>
  <si>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</si>
  <si>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</si>
  <si>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</si>
  <si>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</si>
  <si>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</si>
  <si>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</si>
  <si>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</si>
  <si>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</si>
  <si>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</si>
  <si>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</si>
  <si>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</si>
  <si>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</si>
  <si>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</si>
  <si>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</si>
  <si>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</si>
  <si>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</si>
  <si>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</si>
  <si>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</si>
  <si>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</si>
  <si>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</si>
  <si>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</si>
  <si>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</si>
  <si>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</si>
  <si>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</si>
  <si>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</si>
  <si>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</si>
  <si>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</si>
  <si>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</si>
  <si>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</si>
  <si>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</si>
  <si>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</si>
  <si>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</si>
  <si>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</si>
  <si>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</si>
  <si>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</si>
  <si>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</si>
  <si>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</si>
  <si>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</si>
  <si>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</si>
  <si>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</si>
  <si>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</si>
  <si>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</si>
  <si>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</si>
  <si>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</si>
  <si>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</si>
  <si>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</si>
  <si>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</si>
  <si>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</si>
  <si>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</si>
  <si>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</si>
  <si>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</si>
  <si>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</si>
  <si>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</si>
  <si>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</si>
  <si>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</si>
  <si>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</si>
  <si>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</si>
  <si>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</si>
  <si>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</si>
  <si>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</si>
  <si>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</si>
  <si>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</si>
  <si>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</si>
  <si>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</si>
  <si>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</si>
  <si>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</si>
  <si>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</si>
  <si>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</si>
  <si>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</si>
  <si>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</si>
  <si>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</si>
  <si>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</si>
  <si>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</si>
  <si>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</si>
  <si>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</si>
  <si>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</si>
  <si>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</si>
  <si>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</si>
  <si>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</si>
  <si>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</si>
  <si>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</si>
  <si>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</si>
  <si>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</si>
  <si>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</si>
  <si>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</si>
  <si>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</si>
  <si>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</si>
  <si>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</si>
  <si>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</si>
  <si>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</si>
  <si>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</si>
  <si>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</si>
  <si>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</si>
  <si>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</si>
  <si>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</si>
  <si>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</si>
  <si>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</si>
  <si>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</si>
  <si>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</si>
  <si>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</si>
  <si>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</si>
  <si>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</si>
  <si>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</si>
  <si>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</si>
  <si>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</si>
  <si>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</si>
  <si>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</si>
  <si>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</si>
  <si>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</si>
  <si>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</si>
  <si>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</si>
  <si>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</si>
  <si>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</si>
  <si>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</si>
  <si>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</si>
  <si>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</si>
  <si>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</si>
  <si>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</si>
  <si>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</si>
  <si>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</si>
  <si>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</si>
  <si>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</si>
  <si>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</si>
  <si>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</si>
  <si>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</si>
  <si>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</si>
  <si>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</si>
  <si>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</si>
  <si>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</si>
  <si>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</si>
  <si>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</si>
  <si>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</si>
  <si>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</si>
  <si>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</si>
  <si>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</si>
  <si>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</si>
  <si>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</si>
  <si>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</si>
  <si>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</si>
  <si>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</si>
  <si>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</si>
  <si>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</si>
  <si>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</si>
  <si>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</si>
  <si>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</si>
  <si>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</si>
  <si>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</si>
  <si>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</si>
  <si>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</si>
  <si>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</si>
  <si>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</si>
  <si>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</si>
  <si>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</si>
  <si>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</si>
  <si>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</si>
  <si>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</si>
  <si>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</si>
  <si>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</si>
  <si>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</si>
  <si>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</si>
  <si>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</si>
  <si>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</si>
  <si>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</si>
  <si>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</si>
  <si>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</si>
  <si>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</si>
  <si>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</si>
  <si>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</si>
  <si>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</si>
  <si>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</si>
  <si>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</si>
  <si>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</si>
  <si>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</si>
  <si>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</si>
  <si>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</si>
  <si>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</si>
  <si>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</si>
  <si>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</si>
  <si>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</si>
  <si>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</si>
  <si>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</si>
  <si>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</si>
  <si>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</si>
  <si>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</si>
  <si>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</si>
  <si>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</si>
  <si>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</si>
  <si>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</si>
  <si>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</si>
  <si>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</si>
  <si>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</si>
  <si>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</si>
  <si>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</si>
  <si>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</si>
  <si>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</si>
  <si>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</si>
  <si>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</si>
  <si>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</si>
  <si>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</si>
  <si>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</si>
  <si>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</si>
  <si>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</si>
  <si>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</si>
  <si>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</si>
  <si>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</si>
  <si>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</si>
  <si>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</si>
  <si>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</si>
  <si>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</si>
  <si>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</si>
  <si>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</si>
  <si>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</si>
  <si>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</si>
  <si>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</si>
  <si>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</si>
  <si>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</si>
  <si>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</si>
  <si>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</si>
  <si>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</si>
  <si>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</si>
  <si>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</si>
  <si>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</si>
  <si>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</si>
  <si>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</si>
  <si>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</si>
  <si>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</si>
  <si>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</si>
  <si>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</si>
  <si>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</si>
  <si>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</si>
  <si>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</si>
  <si>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</si>
  <si>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</si>
  <si>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</si>
  <si>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</si>
  <si>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</si>
  <si>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</si>
  <si>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</si>
  <si>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</si>
  <si>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</si>
  <si>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</si>
  <si>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</si>
  <si>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</si>
  <si>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</si>
  <si>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</si>
  <si>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</si>
  <si>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</si>
  <si>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</si>
  <si>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</si>
  <si>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</si>
  <si>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</si>
  <si>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</si>
  <si>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</si>
  <si>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</si>
  <si>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</si>
  <si>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</si>
  <si>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</si>
  <si>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</si>
  <si>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</si>
  <si>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</si>
  <si>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</si>
  <si>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</si>
  <si>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</si>
  <si>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</si>
  <si>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</si>
  <si>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</si>
  <si>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</si>
  <si>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</si>
  <si>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</si>
  <si>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</si>
  <si>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</si>
  <si>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</si>
  <si>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</si>
  <si>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</si>
  <si>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</si>
  <si>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</si>
  <si>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</si>
  <si>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</si>
  <si>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</si>
  <si>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</si>
  <si>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</si>
  <si>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</si>
  <si>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</si>
  <si>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</si>
  <si>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</si>
  <si>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</si>
  <si>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</si>
  <si>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</si>
  <si>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</si>
  <si>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</si>
  <si>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</si>
  <si>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</si>
  <si>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</si>
  <si>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</si>
  <si>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</si>
  <si>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</si>
  <si>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</si>
  <si>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</si>
  <si>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</si>
  <si>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</si>
  <si>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</si>
  <si>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</si>
  <si>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</si>
  <si>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</si>
  <si>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</si>
  <si>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</si>
  <si>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</si>
  <si>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</si>
  <si>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</si>
  <si>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</si>
  <si>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</si>
  <si>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</si>
  <si>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</si>
  <si>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</si>
  <si>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</si>
  <si>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</si>
  <si>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</si>
  <si>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</si>
  <si>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</si>
  <si>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</si>
  <si>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</si>
  <si>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</si>
  <si>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</si>
  <si>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</si>
  <si>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</si>
  <si>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</si>
  <si>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</si>
  <si>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</si>
  <si>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</si>
  <si>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</si>
  <si>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</si>
  <si>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</si>
  <si>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</si>
  <si>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</si>
  <si>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</si>
  <si>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</si>
  <si>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</si>
  <si>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</si>
  <si>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</si>
  <si>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</si>
  <si>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</si>
  <si>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</si>
  <si>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</si>
  <si>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</si>
  <si>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</si>
  <si>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</si>
  <si>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</si>
  <si>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</si>
  <si>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</si>
  <si>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</si>
  <si>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</si>
  <si>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</si>
  <si>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</si>
  <si>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</si>
  <si>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</si>
  <si>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</si>
  <si>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</si>
  <si>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</si>
  <si>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</si>
  <si>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</si>
  <si>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</si>
  <si>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</si>
  <si>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</si>
  <si>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</si>
  <si>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</si>
  <si>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</si>
  <si>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</si>
  <si>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</si>
  <si>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</si>
  <si>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</si>
  <si>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</si>
  <si>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</si>
  <si>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</si>
  <si>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</si>
  <si>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</si>
  <si>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</si>
  <si>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</si>
  <si>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</si>
  <si>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</si>
  <si>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</si>
  <si>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</si>
  <si>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</si>
  <si>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</si>
  <si>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</si>
  <si>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</si>
  <si>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</si>
  <si>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</si>
  <si>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</si>
  <si>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</si>
  <si>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</si>
  <si>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</si>
  <si>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</si>
  <si>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</si>
  <si>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</si>
  <si>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</si>
  <si>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</si>
  <si>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</si>
  <si>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</si>
  <si>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</si>
  <si>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</si>
  <si>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</si>
  <si>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</si>
  <si>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</si>
  <si>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</si>
  <si>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</si>
  <si>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</si>
  <si>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</si>
  <si>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</si>
  <si>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</si>
  <si>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</si>
  <si>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</si>
  <si>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</si>
  <si>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</si>
  <si>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</si>
  <si>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</si>
  <si>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</si>
  <si>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</si>
  <si>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</si>
  <si>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</si>
  <si>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</si>
  <si>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</si>
  <si>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</si>
  <si>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</si>
  <si>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</si>
  <si>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</si>
  <si>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</si>
  <si>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</si>
  <si>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</si>
  <si>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</si>
  <si>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</si>
  <si>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</si>
  <si>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</si>
  <si>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</si>
  <si>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</si>
  <si>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</si>
  <si>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</si>
  <si>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</si>
  <si>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</si>
  <si>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</si>
  <si>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</si>
  <si>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</si>
  <si>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</si>
  <si>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</si>
  <si>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</si>
  <si>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</si>
  <si>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</si>
  <si>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</si>
  <si>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</si>
  <si>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</si>
  <si>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</si>
  <si>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</si>
  <si>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</si>
  <si>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</si>
  <si>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</si>
  <si>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</si>
  <si>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</si>
  <si>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</si>
  <si>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</si>
  <si>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</si>
  <si>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</si>
  <si>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</si>
  <si>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</si>
  <si>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</si>
  <si>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</si>
  <si>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</si>
  <si>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</si>
  <si>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</si>
  <si>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</si>
  <si>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</si>
  <si>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</si>
  <si>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</si>
  <si>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</si>
  <si>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</si>
  <si>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</si>
  <si>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</si>
  <si>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</si>
  <si>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</si>
  <si>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</si>
  <si>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</si>
  <si>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</si>
  <si>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</si>
  <si>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</si>
  <si>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</si>
  <si>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</si>
  <si>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</si>
  <si>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</si>
  <si>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</si>
  <si>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</si>
  <si>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</si>
  <si>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</si>
  <si>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</si>
  <si>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</si>
  <si>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</si>
  <si>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</si>
  <si>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</si>
  <si>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</si>
  <si>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</si>
  <si>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</si>
  <si>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</si>
  <si>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</si>
  <si>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</si>
  <si>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</si>
  <si>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</si>
  <si>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</si>
  <si>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</si>
  <si>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</si>
  <si>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</si>
  <si>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</si>
  <si>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</si>
  <si>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</si>
  <si>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</si>
  <si>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</si>
  <si>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</si>
  <si>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</si>
  <si>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</si>
  <si>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</si>
  <si>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</si>
  <si>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</si>
  <si>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</si>
  <si>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</si>
  <si>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</si>
  <si>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</si>
  <si>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</si>
  <si>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</si>
  <si>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</si>
  <si>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</si>
  <si>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</si>
  <si>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</si>
  <si>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</si>
  <si>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</si>
  <si>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</si>
  <si>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</si>
  <si>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</si>
  <si>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</si>
  <si>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</si>
  <si>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</si>
  <si>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</si>
  <si>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</si>
  <si>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</si>
  <si>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</si>
  <si>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</si>
  <si>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</si>
  <si>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</si>
  <si>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</si>
  <si>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</si>
  <si>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</si>
  <si>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</si>
  <si>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</si>
  <si>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</si>
  <si>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</si>
  <si>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</si>
  <si>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</si>
  <si>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</si>
  <si>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</si>
  <si>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</si>
  <si>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</si>
  <si>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</si>
  <si>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</si>
  <si>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</si>
  <si>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</si>
  <si>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</si>
  <si>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</si>
  <si>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</si>
  <si>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</si>
  <si>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</si>
  <si>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</si>
  <si>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</si>
  <si>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</si>
  <si>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</si>
  <si>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</si>
  <si>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</si>
  <si>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</si>
  <si>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</si>
  <si>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</si>
  <si>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</si>
  <si>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</si>
  <si>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</si>
  <si>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</si>
  <si>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</si>
  <si>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</si>
  <si>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</si>
  <si>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</si>
  <si>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</si>
  <si>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</si>
  <si>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</si>
  <si>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</si>
  <si>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</si>
  <si>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</si>
  <si>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</si>
  <si>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</si>
  <si>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</si>
  <si>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</si>
  <si>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</si>
  <si>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</si>
  <si>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</si>
  <si>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</si>
  <si>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</si>
  <si>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</si>
  <si>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</si>
  <si>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</si>
  <si>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</si>
  <si>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</si>
  <si>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</si>
  <si>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</si>
  <si>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</si>
  <si>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</si>
  <si>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</si>
  <si>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</si>
  <si>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</si>
  <si>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</si>
  <si>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</si>
  <si>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</si>
  <si>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</si>
  <si>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</si>
  <si>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</si>
  <si>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</si>
  <si>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</si>
  <si>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</si>
  <si>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</si>
  <si>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</si>
  <si>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</si>
  <si>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</si>
  <si>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</si>
  <si>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</si>
  <si>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</si>
  <si>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</si>
  <si>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</si>
  <si>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</si>
  <si>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</si>
  <si>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</si>
  <si>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</si>
  <si>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</si>
  <si>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</si>
  <si>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</si>
  <si>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</si>
  <si>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</si>
  <si>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</si>
  <si>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</si>
  <si>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</si>
  <si>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</si>
  <si>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</si>
  <si>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</si>
  <si>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</si>
  <si>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</si>
  <si>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</si>
  <si>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</si>
  <si>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</si>
  <si>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</si>
  <si>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</si>
  <si>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</si>
  <si>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</si>
  <si>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</si>
  <si>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</si>
  <si>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</si>
  <si>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</si>
  <si>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</si>
  <si>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</si>
  <si>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</si>
  <si>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</si>
  <si>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</si>
  <si>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</si>
  <si>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</si>
  <si>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</si>
  <si>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</si>
  <si>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</si>
  <si>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</si>
  <si>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</si>
  <si>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</si>
  <si>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</si>
  <si>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</si>
  <si>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</si>
  <si>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</si>
  <si>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</si>
  <si>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</si>
  <si>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</si>
  <si>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</si>
  <si>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</si>
  <si>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</si>
  <si>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</si>
  <si>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</si>
  <si>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</si>
  <si>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</si>
  <si>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</si>
  <si>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</si>
  <si>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</si>
  <si>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</si>
  <si>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</si>
  <si>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</si>
  <si>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</si>
  <si>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</si>
  <si>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</si>
  <si>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</si>
  <si>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</si>
  <si>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</si>
  <si>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</si>
  <si>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</si>
  <si>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</si>
  <si>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</si>
  <si>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</si>
  <si>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</si>
  <si>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</si>
  <si>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</si>
  <si>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</si>
  <si>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</si>
  <si>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</si>
  <si>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</si>
  <si>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</si>
  <si>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</si>
  <si>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</si>
  <si>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</si>
  <si>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</si>
  <si>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</si>
  <si>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</si>
  <si>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</si>
  <si>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</si>
  <si>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</si>
  <si>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</si>
  <si>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</si>
  <si>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</si>
  <si>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</si>
  <si>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</si>
  <si>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</si>
  <si>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</si>
  <si>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</si>
  <si>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</si>
  <si>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</si>
  <si>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</si>
  <si>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</si>
  <si>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</si>
  <si>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</si>
  <si>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</si>
  <si>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</si>
  <si>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</si>
  <si>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</si>
  <si>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</si>
  <si>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</si>
  <si>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</si>
  <si>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</si>
  <si>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</si>
  <si>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</si>
  <si>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</si>
  <si>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</si>
  <si>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</si>
  <si>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</si>
  <si>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</si>
  <si>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</si>
  <si>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</si>
  <si>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</si>
  <si>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</si>
  <si>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</si>
  <si>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</si>
  <si>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</si>
  <si>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</si>
  <si>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</si>
  <si>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</si>
  <si>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</si>
  <si>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</si>
  <si>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</si>
  <si>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</si>
  <si>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</si>
  <si>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</si>
  <si>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</si>
  <si>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</si>
  <si>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</si>
  <si>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</si>
  <si>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</si>
  <si>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</si>
  <si>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</si>
  <si>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</si>
  <si>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</si>
  <si>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</si>
  <si>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</si>
  <si>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</si>
  <si>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</si>
  <si>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</si>
  <si>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</si>
  <si>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</si>
  <si>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</si>
  <si>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</si>
  <si>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</si>
  <si>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</si>
  <si>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</si>
  <si>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</si>
  <si>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</si>
  <si>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</si>
  <si>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</si>
  <si>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</si>
  <si>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</si>
  <si>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</si>
  <si>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</si>
  <si>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</si>
  <si>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</si>
  <si>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</si>
  <si>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</si>
  <si>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</si>
  <si>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</si>
  <si>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</si>
  <si>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</si>
  <si>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</si>
  <si>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</si>
  <si>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</si>
  <si>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</si>
  <si>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</si>
  <si>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</si>
  <si>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</si>
  <si>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</si>
  <si>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</si>
  <si>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</si>
  <si>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</si>
  <si>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</si>
  <si>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</si>
  <si>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</si>
  <si>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</si>
  <si>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</si>
  <si>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</si>
  <si>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</si>
  <si>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</si>
  <si>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</si>
  <si>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</si>
  <si>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</si>
  <si>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</si>
  <si>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</si>
  <si>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</si>
  <si>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</si>
  <si>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</si>
  <si>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</si>
  <si>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</si>
  <si>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</si>
  <si>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</si>
  <si>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</si>
  <si>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</si>
  <si>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</si>
  <si>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</si>
  <si>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</si>
  <si>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</si>
  <si>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</si>
  <si>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</si>
  <si>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</si>
  <si>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</si>
  <si>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</si>
  <si>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</si>
  <si>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</si>
  <si>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</si>
  <si>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</si>
  <si>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</si>
  <si>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</si>
  <si>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</si>
  <si>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</si>
  <si>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</si>
  <si>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</si>
  <si>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</si>
  <si>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</si>
  <si>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</si>
  <si>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</si>
  <si>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</si>
  <si>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</si>
  <si>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</si>
  <si>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</si>
  <si>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</si>
  <si>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</si>
  <si>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</si>
  <si>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</si>
  <si>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</si>
  <si>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</si>
  <si>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</si>
  <si>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</si>
  <si>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</si>
  <si>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</si>
  <si>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</si>
  <si>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</si>
  <si>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</si>
  <si>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</si>
  <si>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</si>
  <si>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</si>
  <si>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</si>
  <si>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</si>
  <si>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</si>
  <si>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</si>
  <si>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</si>
  <si>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</si>
  <si>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</si>
  <si>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</si>
  <si>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</si>
  <si>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</si>
  <si>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</si>
  <si>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</si>
  <si>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</si>
  <si>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</si>
  <si>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</si>
  <si>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</si>
  <si>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</si>
  <si>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</si>
  <si>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</si>
  <si>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</si>
  <si>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</si>
  <si>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</si>
  <si>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</si>
  <si>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</si>
  <si>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</si>
  <si>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</si>
  <si>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</si>
  <si>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</si>
  <si>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</si>
  <si>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</si>
  <si>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</si>
  <si>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</si>
  <si>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</si>
  <si>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</si>
  <si>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</si>
  <si>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</si>
  <si>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</si>
  <si>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</si>
  <si>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</si>
  <si>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</si>
  <si>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</si>
  <si>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</si>
  <si>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</si>
  <si>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</si>
  <si>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</si>
  <si>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</si>
  <si>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</si>
  <si>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</si>
  <si>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</si>
  <si>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</si>
  <si>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</si>
  <si>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</si>
  <si>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</si>
  <si>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</si>
  <si>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</si>
  <si>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</si>
  <si>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</si>
  <si>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</si>
  <si>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</si>
  <si>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</si>
  <si>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</si>
  <si>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</si>
  <si>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</si>
  <si>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</si>
  <si>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</si>
  <si>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</si>
  <si>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</si>
  <si>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</si>
  <si>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</si>
  <si>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</si>
  <si>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</si>
  <si>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</si>
  <si>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</si>
  <si>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</si>
  <si>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</si>
  <si>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</si>
  <si>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</si>
  <si>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</si>
  <si>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</si>
  <si>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</si>
  <si>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</si>
  <si>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</si>
  <si>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</si>
  <si>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</si>
  <si>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</si>
  <si>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</si>
  <si>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</si>
  <si>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</si>
  <si>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</si>
  <si>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</si>
  <si>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</si>
  <si>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</si>
  <si>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</si>
  <si>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</si>
  <si>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</si>
  <si>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</si>
  <si>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</si>
  <si>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</si>
  <si>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</si>
  <si>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</si>
  <si>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</si>
  <si>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</si>
  <si>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</si>
  <si>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</si>
  <si>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</si>
  <si>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</si>
  <si>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</si>
  <si>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</si>
  <si>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</si>
  <si>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</si>
  <si>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</si>
  <si>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</si>
  <si>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</si>
  <si>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</si>
  <si>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</si>
  <si>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</si>
  <si>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</si>
  <si>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</si>
  <si>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</si>
  <si>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</si>
  <si>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</si>
  <si>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</si>
  <si>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</si>
  <si>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</si>
  <si>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</si>
  <si>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</si>
  <si>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</si>
  <si>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</si>
  <si>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</si>
  <si>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</si>
  <si>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</si>
  <si>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</si>
  <si>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</si>
  <si>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</si>
  <si>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</si>
  <si>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</si>
  <si>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</si>
  <si>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</si>
  <si>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</si>
  <si>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</si>
  <si>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</si>
  <si>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</si>
  <si>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</si>
  <si>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</si>
  <si>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</si>
  <si>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</si>
  <si>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</si>
  <si>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</si>
  <si>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</si>
  <si>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</si>
  <si>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</si>
  <si>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</si>
  <si>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</si>
  <si>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</si>
  <si>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</si>
  <si>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</si>
  <si>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</si>
  <si>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</si>
  <si>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</si>
  <si>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</si>
  <si>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</si>
  <si>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</si>
  <si>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</si>
  <si>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</si>
  <si>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</si>
  <si>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</si>
  <si>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</si>
  <si>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</si>
  <si>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</si>
  <si>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</si>
  <si>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</si>
  <si>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</si>
  <si>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</si>
  <si>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</si>
  <si>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</si>
  <si>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</si>
  <si>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</si>
  <si>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</si>
  <si>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</si>
  <si>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</si>
  <si>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</si>
  <si>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</si>
  <si>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</si>
  <si>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</si>
  <si>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</si>
  <si>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</si>
  <si>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</si>
  <si>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</si>
  <si>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</si>
  <si>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</si>
  <si>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</si>
  <si>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</si>
  <si>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</si>
  <si>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</si>
  <si>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</si>
  <si>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</si>
  <si>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</si>
  <si>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</si>
  <si>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</si>
  <si>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</si>
  <si>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</si>
  <si>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</si>
  <si>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</si>
  <si>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</si>
  <si>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</si>
  <si>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</si>
  <si>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</si>
  <si>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</si>
  <si>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</si>
  <si>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</si>
  <si>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</si>
  <si>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</si>
  <si>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</si>
  <si>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</si>
  <si>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</si>
  <si>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</si>
  <si>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</si>
  <si>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</si>
  <si>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</si>
  <si>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</si>
  <si>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</si>
  <si>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</si>
  <si>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</si>
  <si>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</si>
  <si>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</si>
  <si>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</si>
  <si>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</si>
  <si>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</si>
  <si>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</si>
  <si>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</si>
  <si>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</si>
  <si>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</si>
  <si>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</si>
  <si>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</si>
  <si>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</si>
  <si>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</si>
  <si>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</si>
  <si>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</si>
  <si>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</si>
  <si>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</si>
  <si>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</si>
  <si>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</si>
  <si>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</si>
  <si>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</si>
  <si>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</si>
  <si>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</si>
  <si>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</si>
  <si>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</si>
  <si>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</si>
  <si>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</si>
  <si>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</si>
  <si>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</si>
  <si>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</si>
  <si>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</si>
  <si>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</si>
  <si>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</si>
  <si>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</si>
  <si>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</si>
  <si>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</si>
  <si>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</si>
  <si>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</si>
  <si>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</si>
  <si>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</si>
  <si>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</si>
  <si>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</si>
  <si>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</si>
  <si>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</si>
  <si>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</si>
  <si>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</si>
  <si>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</si>
  <si>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</si>
  <si>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</si>
  <si>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</si>
  <si>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</si>
  <si>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</si>
  <si>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</si>
  <si>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</si>
  <si>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</si>
  <si>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</si>
  <si>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</si>
  <si>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</si>
  <si>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</si>
  <si>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</si>
  <si>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</si>
  <si>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</si>
  <si>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</si>
  <si>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</si>
  <si>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</si>
  <si>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</si>
  <si>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</si>
  <si>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</si>
  <si>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</si>
  <si>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</si>
  <si>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</si>
  <si>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</si>
  <si>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</si>
  <si>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</si>
  <si>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</si>
  <si>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</si>
  <si>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</si>
  <si>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</si>
  <si>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</si>
  <si>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</si>
  <si>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</si>
  <si>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</si>
  <si>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</si>
  <si>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</si>
  <si>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</si>
  <si>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</si>
  <si>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</si>
  <si>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</si>
  <si>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</si>
  <si>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</si>
  <si>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</si>
  <si>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</si>
  <si>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</si>
  <si>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</si>
  <si>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</si>
  <si>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</si>
  <si>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</si>
  <si>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</si>
  <si>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</si>
  <si>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</si>
  <si>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</si>
  <si>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</si>
  <si>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</si>
  <si>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</si>
  <si>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</si>
  <si>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</si>
  <si>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</si>
  <si>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</si>
  <si>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</si>
  <si>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</si>
  <si>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</si>
  <si>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</si>
  <si>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</si>
  <si>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</si>
  <si>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</si>
  <si>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</si>
  <si>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</si>
  <si>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</si>
  <si>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</si>
  <si>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</si>
  <si>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</si>
  <si>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</si>
  <si>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</si>
  <si>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</si>
  <si>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</si>
  <si>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</si>
  <si>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</si>
  <si>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</si>
  <si>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</si>
  <si>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</si>
  <si>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</si>
  <si>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</si>
  <si>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</si>
  <si>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</si>
  <si>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</si>
  <si>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</si>
  <si>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</si>
  <si>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</si>
  <si>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</si>
  <si>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</si>
  <si>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</si>
  <si>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</si>
  <si>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</si>
  <si>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</si>
  <si>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</si>
  <si>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</si>
  <si>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</si>
  <si>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</si>
  <si>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</si>
  <si>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</si>
  <si>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</si>
  <si>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</si>
  <si>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</si>
  <si>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</si>
  <si>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</si>
  <si>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</si>
  <si>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</si>
  <si>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</si>
  <si>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</si>
  <si>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</si>
  <si>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</si>
  <si>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</si>
  <si>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</si>
  <si>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</si>
  <si>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</si>
  <si>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</si>
  <si>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</si>
  <si>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</si>
  <si>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</si>
  <si>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</si>
  <si>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</si>
  <si>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</si>
  <si>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</si>
  <si>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</si>
  <si>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</si>
  <si>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</si>
  <si>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</si>
  <si>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</si>
  <si>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</si>
  <si>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</si>
  <si>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</si>
  <si>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</si>
  <si>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</si>
  <si>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</si>
  <si>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</si>
  <si>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</si>
  <si>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</si>
  <si>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</si>
  <si>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</si>
  <si>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</si>
  <si>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</si>
  <si>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</si>
  <si>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</si>
  <si>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</si>
  <si>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</si>
  <si>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</si>
  <si>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</si>
  <si>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</si>
  <si>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</si>
  <si>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</si>
  <si>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</si>
  <si>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</si>
  <si>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</si>
  <si>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</si>
  <si>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</si>
  <si>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</si>
  <si>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</si>
  <si>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</si>
  <si>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</si>
  <si>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</si>
  <si>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</si>
  <si>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</si>
  <si>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</si>
  <si>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</si>
  <si>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</si>
  <si>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</si>
  <si>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</si>
  <si>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</si>
  <si>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</si>
  <si>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</si>
  <si>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</si>
  <si>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</si>
  <si>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</si>
  <si>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</si>
  <si>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</si>
  <si>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</si>
  <si>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</si>
  <si>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</si>
  <si>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</si>
  <si>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</si>
  <si>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</si>
  <si>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</si>
  <si>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</si>
  <si>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</si>
  <si>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</si>
  <si>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</si>
  <si>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</si>
  <si>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</si>
  <si>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</si>
  <si>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</si>
  <si>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</si>
  <si>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</si>
  <si>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</si>
  <si>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</si>
  <si>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</si>
  <si>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</si>
  <si>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</si>
  <si>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</si>
  <si>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</si>
  <si>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</si>
  <si>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</si>
  <si>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</si>
  <si>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</si>
  <si>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</si>
  <si>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</si>
  <si>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</si>
  <si>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</si>
  <si>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</si>
  <si>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</si>
  <si>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</si>
  <si>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</si>
  <si>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</si>
  <si>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</si>
  <si>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</si>
  <si>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</si>
  <si>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</si>
  <si>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</si>
  <si>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</si>
  <si>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</si>
  <si>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</si>
  <si>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</si>
  <si>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</si>
  <si>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</si>
  <si>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</si>
  <si>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</si>
  <si>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</si>
  <si>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</si>
  <si>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</si>
  <si>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</si>
  <si>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</si>
  <si>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</si>
  <si>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</si>
  <si>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</si>
  <si>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</si>
  <si>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</si>
  <si>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</si>
  <si>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</si>
  <si>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</si>
  <si>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</si>
  <si>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</si>
  <si>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</si>
  <si>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</si>
  <si>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</si>
  <si>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</si>
  <si>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</si>
  <si>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</si>
  <si>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</si>
  <si>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</si>
  <si>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</si>
  <si>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</si>
  <si>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</si>
  <si>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</si>
  <si>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</si>
  <si>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</si>
  <si>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</si>
  <si>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</si>
  <si>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</si>
  <si>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</si>
  <si>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</si>
  <si>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</si>
  <si>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</si>
  <si>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</si>
  <si>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</si>
  <si>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</si>
  <si>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</si>
  <si>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</si>
  <si>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</si>
  <si>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</si>
  <si>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</si>
  <si>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</si>
  <si>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</si>
  <si>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</si>
  <si>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</si>
  <si>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</si>
  <si>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</si>
  <si>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</si>
  <si>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</si>
  <si>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</si>
  <si>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</si>
  <si>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</si>
  <si>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</si>
  <si>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</si>
  <si>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</si>
  <si>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</si>
  <si>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</si>
  <si>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</si>
  <si>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</si>
  <si>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</si>
  <si>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</si>
  <si>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</si>
  <si>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</si>
  <si>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</si>
  <si>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</si>
  <si>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</si>
  <si>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</si>
  <si>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</si>
  <si>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</si>
  <si>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</si>
  <si>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</si>
  <si>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</si>
  <si>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</si>
  <si>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</si>
  <si>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</si>
  <si>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</si>
  <si>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</si>
  <si>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</si>
  <si>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</si>
  <si>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</si>
  <si>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</si>
  <si>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</si>
  <si>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</si>
  <si>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</si>
  <si>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</si>
  <si>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</si>
  <si>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</si>
  <si>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</si>
  <si>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</si>
  <si>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</si>
  <si>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</si>
  <si>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</si>
  <si>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</si>
  <si>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</si>
  <si>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</si>
  <si>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</si>
  <si>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</si>
  <si>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</si>
  <si>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</si>
  <si>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</si>
  <si>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</si>
  <si>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</si>
  <si>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</si>
  <si>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</si>
  <si>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</si>
  <si>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</si>
  <si>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</si>
  <si>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</si>
  <si>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</si>
  <si>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</si>
  <si>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</si>
  <si>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</si>
  <si>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</si>
  <si>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</si>
  <si>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</si>
  <si>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</si>
  <si>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</si>
  <si>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</si>
  <si>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</si>
  <si>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</si>
  <si>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</si>
  <si>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</si>
  <si>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</si>
  <si>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</si>
  <si>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</si>
  <si>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</si>
  <si>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</si>
  <si>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</si>
  <si>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</si>
  <si>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</si>
  <si>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</si>
  <si>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</si>
  <si>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</si>
  <si>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</si>
  <si>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</si>
  <si>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</si>
  <si>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</si>
  <si>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</si>
  <si>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</si>
  <si>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</si>
  <si>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</si>
  <si>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</si>
  <si>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</si>
  <si>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</si>
  <si>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</si>
  <si>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</si>
  <si>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</si>
  <si>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</si>
  <si>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</si>
  <si>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</si>
  <si>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</si>
  <si>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</si>
  <si>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</si>
  <si>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</si>
  <si>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</si>
  <si>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</si>
  <si>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</si>
  <si>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</si>
  <si>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</si>
  <si>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</si>
  <si>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</si>
  <si>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</si>
  <si>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</si>
  <si>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</si>
  <si>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</si>
  <si>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</si>
  <si>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</si>
  <si>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</si>
  <si>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</si>
  <si>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</si>
  <si>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</si>
  <si>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</si>
  <si>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</si>
  <si>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</si>
  <si>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</si>
  <si>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</si>
  <si>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</si>
  <si>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</si>
  <si>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</si>
  <si>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</si>
  <si>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</si>
  <si>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</si>
  <si>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</si>
  <si>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</si>
  <si>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</si>
  <si>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</si>
  <si>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</si>
  <si>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</si>
  <si>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</si>
  <si>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</si>
  <si>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</si>
  <si>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</si>
  <si>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</si>
  <si>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</si>
  <si>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</si>
  <si>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</si>
  <si>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</si>
  <si>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</si>
  <si>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</si>
  <si>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</si>
  <si>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</si>
  <si>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</si>
  <si>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</si>
  <si>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</si>
  <si>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</si>
  <si>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</si>
  <si>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</si>
  <si>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</si>
  <si>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</si>
  <si>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</si>
  <si>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</si>
  <si>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</si>
  <si>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</si>
  <si>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</si>
  <si>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</si>
  <si>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</si>
  <si>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</si>
  <si>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</si>
  <si>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</si>
  <si>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</si>
  <si>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</si>
  <si>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</si>
  <si>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</si>
  <si>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</si>
  <si>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</si>
  <si>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</si>
  <si>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</si>
  <si>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</si>
  <si>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</si>
  <si>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</si>
  <si>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</si>
  <si>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</si>
  <si>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</si>
  <si>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</si>
  <si>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</si>
  <si>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</si>
  <si>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</si>
  <si>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</si>
  <si>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</si>
  <si>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</si>
  <si>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</si>
  <si>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</si>
  <si>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</si>
  <si>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</si>
  <si>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</si>
  <si>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</si>
  <si>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</si>
  <si>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</si>
  <si>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</si>
  <si>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</si>
  <si>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</si>
  <si>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</si>
  <si>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</si>
  <si>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</si>
  <si>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</si>
  <si>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</si>
  <si>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</si>
  <si>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</si>
  <si>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</si>
  <si>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</si>
  <si>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</si>
  <si>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</si>
  <si>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</si>
  <si>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</si>
  <si>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</si>
  <si>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</si>
  <si>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</si>
  <si>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</si>
  <si>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</si>
  <si>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</si>
  <si>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</si>
  <si>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</si>
  <si>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</si>
  <si>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</si>
  <si>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</si>
  <si>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</si>
  <si>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</si>
  <si>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</si>
  <si>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</si>
  <si>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</si>
  <si>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</si>
  <si>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</si>
  <si>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</si>
  <si>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</si>
  <si>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</si>
  <si>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</si>
  <si>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</si>
  <si>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</si>
  <si>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</si>
  <si>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</si>
  <si>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</si>
  <si>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</si>
  <si>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</si>
  <si>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</si>
  <si>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</si>
  <si>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</si>
  <si>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</si>
  <si>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</si>
  <si>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</si>
  <si>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</si>
  <si>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</si>
  <si>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</si>
  <si>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</si>
  <si>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</si>
  <si>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</si>
  <si>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</si>
  <si>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</si>
  <si>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</si>
  <si>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</si>
  <si>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</si>
  <si>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</si>
  <si>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</si>
  <si>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</si>
  <si>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</si>
  <si>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</si>
  <si>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</si>
  <si>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</si>
  <si>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</si>
  <si>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</si>
  <si>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</si>
  <si>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</si>
  <si>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</si>
  <si>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</si>
  <si>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</si>
  <si>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</si>
  <si>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</si>
  <si>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</si>
  <si>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</si>
  <si>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</si>
  <si>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</si>
  <si>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</si>
  <si>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</si>
  <si>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</si>
  <si>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</si>
  <si>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</si>
  <si>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</si>
  <si>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</si>
  <si>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</si>
  <si>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</si>
  <si>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</si>
  <si>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</si>
  <si>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</si>
  <si>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</si>
  <si>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</si>
  <si>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</si>
  <si>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</si>
  <si>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</si>
  <si>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</si>
  <si>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</si>
  <si>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</si>
  <si>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</si>
  <si>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</si>
  <si>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</si>
  <si>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</si>
  <si>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</si>
  <si>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</si>
  <si>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</si>
  <si>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</si>
  <si>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</si>
  <si>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</si>
  <si>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</si>
  <si>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</si>
  <si>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</si>
  <si>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</si>
  <si>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</si>
  <si>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</si>
  <si>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</si>
  <si>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</si>
  <si>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</si>
  <si>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</si>
  <si>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</si>
  <si>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</si>
  <si>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</si>
  <si>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</si>
  <si>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</si>
  <si>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</si>
  <si>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</si>
  <si>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</si>
  <si>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</si>
  <si>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</si>
  <si>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</si>
  <si>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</si>
  <si>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</si>
  <si>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</si>
  <si>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</si>
  <si>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</si>
  <si>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</si>
  <si>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</si>
  <si>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</si>
  <si>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</si>
  <si>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</si>
  <si>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</si>
  <si>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</si>
  <si>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</si>
  <si>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</si>
  <si>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</si>
  <si>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</si>
  <si>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</si>
  <si>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</si>
  <si>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</si>
  <si>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</si>
  <si>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</si>
  <si>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</si>
  <si>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</si>
  <si>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</si>
  <si>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</si>
  <si>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</si>
  <si>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</si>
  <si>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</si>
  <si>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</si>
  <si>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</si>
  <si>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</si>
  <si>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</si>
  <si>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</si>
  <si>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</si>
  <si>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</si>
  <si>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</si>
  <si>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</si>
  <si>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</si>
  <si>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</si>
  <si>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</si>
  <si>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</si>
  <si>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</si>
  <si>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</si>
  <si>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</si>
  <si>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</si>
  <si>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</si>
  <si>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</si>
  <si>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</si>
  <si>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</si>
  <si>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</si>
  <si>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</si>
  <si>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</si>
  <si>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</si>
  <si>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</si>
  <si>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</si>
  <si>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</si>
  <si>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</si>
  <si>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</si>
  <si>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</si>
  <si>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</si>
  <si>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</si>
  <si>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</si>
  <si>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</si>
  <si>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</si>
  <si>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</si>
  <si>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</si>
  <si>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</si>
  <si>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</si>
  <si>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</si>
  <si>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</si>
  <si>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</si>
  <si>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</si>
  <si>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</si>
  <si>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</si>
  <si>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</si>
  <si>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</si>
  <si>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</si>
  <si>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</si>
  <si>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</si>
  <si>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</si>
  <si>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</si>
  <si>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</si>
  <si>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</si>
  <si>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</si>
  <si>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</si>
  <si>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</si>
  <si>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</si>
  <si>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</si>
  <si>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</si>
  <si>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</si>
  <si>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</si>
  <si>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</si>
  <si>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</si>
  <si>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</si>
  <si>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</si>
  <si>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</si>
  <si>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</si>
  <si>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</si>
  <si>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</si>
  <si>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</si>
  <si>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</si>
  <si>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</si>
  <si>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</si>
  <si>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</si>
  <si>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</si>
  <si>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</si>
  <si>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</si>
  <si>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</si>
  <si>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</si>
  <si>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</si>
  <si>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</si>
  <si>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</si>
  <si>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</si>
  <si>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</si>
  <si>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</si>
  <si>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</si>
  <si>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</si>
  <si>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</si>
  <si>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</si>
  <si>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</si>
  <si>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</si>
  <si>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</si>
  <si>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</si>
  <si>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</si>
  <si>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</si>
  <si>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</si>
  <si>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</si>
  <si>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</si>
  <si>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</si>
  <si>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</si>
  <si>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</si>
  <si>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</si>
  <si>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</si>
  <si>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</si>
  <si>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</si>
  <si>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</si>
  <si>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</si>
  <si>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</si>
  <si>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</si>
  <si>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</si>
  <si>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</si>
  <si>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</si>
  <si>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</si>
  <si>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</si>
  <si>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</si>
  <si>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</si>
  <si>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</si>
  <si>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</si>
  <si>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</si>
  <si>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</si>
  <si>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</si>
  <si>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</si>
  <si>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</si>
  <si>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</si>
  <si>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</si>
  <si>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</si>
  <si>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</si>
  <si>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</si>
  <si>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</si>
  <si>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</si>
  <si>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</si>
  <si>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</si>
  <si>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</si>
  <si>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</si>
  <si>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</si>
  <si>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</si>
  <si>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</si>
  <si>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</si>
  <si>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</si>
  <si>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</si>
  <si>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</si>
  <si>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</si>
  <si>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</si>
  <si>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</si>
  <si>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</si>
  <si>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</si>
  <si>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</si>
  <si>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</si>
  <si>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</si>
  <si>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</si>
  <si>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</si>
  <si>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</si>
  <si>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</si>
  <si>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</si>
  <si>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</si>
  <si>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</si>
  <si>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</si>
  <si>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</si>
  <si>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</si>
  <si>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</si>
  <si>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</si>
  <si>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</si>
  <si>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</si>
  <si>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</si>
  <si>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</si>
  <si>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</si>
  <si>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</si>
  <si>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</si>
  <si>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</si>
  <si>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</si>
  <si>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</si>
  <si>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</si>
  <si>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</si>
  <si>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</si>
  <si>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</si>
  <si>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</si>
  <si>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</si>
  <si>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</si>
  <si>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</si>
  <si>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</si>
  <si>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</si>
  <si>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</si>
  <si>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</si>
  <si>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</si>
  <si>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</si>
  <si>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</si>
  <si>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</si>
  <si>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</si>
  <si>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</si>
  <si>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</si>
  <si>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</si>
  <si>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</si>
  <si>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</si>
  <si>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</si>
  <si>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</si>
  <si>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</si>
  <si>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</si>
  <si>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</si>
  <si>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</si>
  <si>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</si>
  <si>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</si>
  <si>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</si>
  <si>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</si>
  <si>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</si>
  <si>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</si>
  <si>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</si>
  <si>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</si>
  <si>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</si>
  <si>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</si>
  <si>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</si>
  <si>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</si>
  <si>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</si>
  <si>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</si>
  <si>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</si>
  <si>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</si>
  <si>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</si>
  <si>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</si>
  <si>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</si>
  <si>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</si>
  <si>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</si>
  <si>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</si>
  <si>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</si>
  <si>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</si>
  <si>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</si>
  <si>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</si>
  <si>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</si>
  <si>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</si>
  <si>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</si>
  <si>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</si>
  <si>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</si>
  <si>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</si>
  <si>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</si>
  <si>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</si>
  <si>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</si>
  <si>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</si>
  <si>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</si>
  <si>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</si>
  <si>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</si>
  <si>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</si>
  <si>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</si>
  <si>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</si>
  <si>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</si>
  <si>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</si>
  <si>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</si>
  <si>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</si>
  <si>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</si>
  <si>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</si>
  <si>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</si>
  <si>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</si>
  <si>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</si>
  <si>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</si>
  <si>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</si>
  <si>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</si>
  <si>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</si>
  <si>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</si>
  <si>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</si>
  <si>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</si>
  <si>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</si>
  <si>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</si>
  <si>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</si>
  <si>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</si>
  <si>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</si>
  <si>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</si>
  <si>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</si>
  <si>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</si>
  <si>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</si>
  <si>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</si>
  <si>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</si>
  <si>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</si>
  <si>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</si>
  <si>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</si>
  <si>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</si>
  <si>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</si>
  <si>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</si>
  <si>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</si>
  <si>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</si>
  <si>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</si>
  <si>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</si>
  <si>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</si>
  <si>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</si>
  <si>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</si>
  <si>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</si>
  <si>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</si>
  <si>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</si>
  <si>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</si>
  <si>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</si>
  <si>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</si>
  <si>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</si>
  <si>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</si>
  <si>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</si>
  <si>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</si>
  <si>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</si>
  <si>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</si>
  <si>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</si>
  <si>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</si>
  <si>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</si>
  <si>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</si>
  <si>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</si>
  <si>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</si>
  <si>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</si>
  <si>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</si>
  <si>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</si>
  <si>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</si>
  <si>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</si>
  <si>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</si>
  <si>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</si>
  <si>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</si>
  <si>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</si>
  <si>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</si>
  <si>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</si>
  <si>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</si>
  <si>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</si>
  <si>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</si>
  <si>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</si>
  <si>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</si>
  <si>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</si>
  <si>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</si>
  <si>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</si>
  <si>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</si>
  <si>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</si>
  <si>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</si>
  <si>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</si>
  <si>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</si>
  <si>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</si>
  <si>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</si>
  <si>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</si>
  <si>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</si>
  <si>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</si>
  <si>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</si>
  <si>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</si>
  <si>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</si>
  <si>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</si>
  <si>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</si>
  <si>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</si>
  <si>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</si>
  <si>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</si>
  <si>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</si>
  <si>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</si>
  <si>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</si>
  <si>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</si>
  <si>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</si>
  <si>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</si>
  <si>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</si>
  <si>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</si>
  <si>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</si>
  <si>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</si>
  <si>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</si>
  <si>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</si>
  <si>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</si>
  <si>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</si>
  <si>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</si>
  <si>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</si>
  <si>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</si>
  <si>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</si>
  <si>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</si>
  <si>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</si>
  <si>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</si>
  <si>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</si>
  <si>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</si>
  <si>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</si>
  <si>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</si>
  <si>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</si>
  <si>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</si>
  <si>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</si>
  <si>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</si>
  <si>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</si>
  <si>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</si>
  <si>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</si>
  <si>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</si>
  <si>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</si>
  <si>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</si>
  <si>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</si>
  <si>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</si>
  <si>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</si>
  <si>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</si>
  <si>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</si>
  <si>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</si>
  <si>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</si>
  <si>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</si>
  <si>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</si>
  <si>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</si>
  <si>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</si>
  <si>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</si>
  <si>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</si>
  <si>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</si>
  <si>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</si>
  <si>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</si>
  <si>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</si>
  <si>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</si>
  <si>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</si>
  <si>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</si>
  <si>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</si>
  <si>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</si>
  <si>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</si>
  <si>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</si>
  <si>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</si>
  <si>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</si>
  <si>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</si>
  <si>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</si>
  <si>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</si>
  <si>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</si>
  <si>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</si>
  <si>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</si>
  <si>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</si>
  <si>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</si>
  <si>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</si>
  <si>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</si>
  <si>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</si>
  <si>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</si>
  <si>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</si>
  <si>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</si>
  <si>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</si>
  <si>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</si>
  <si>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</si>
  <si>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</si>
  <si>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</si>
  <si>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</si>
  <si>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</si>
  <si>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</si>
  <si>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</si>
  <si>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</si>
  <si>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</si>
  <si>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</si>
  <si>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</si>
  <si>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</si>
  <si>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</si>
  <si>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</si>
  <si>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</si>
  <si>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</si>
  <si>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</si>
  <si>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</si>
  <si>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</si>
  <si>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</si>
  <si>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</si>
  <si>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</si>
  <si>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</si>
  <si>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</si>
  <si>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</si>
  <si>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</si>
  <si>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</si>
  <si>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</si>
  <si>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</si>
  <si>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</si>
  <si>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</si>
  <si>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</si>
  <si>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</si>
  <si>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</si>
  <si>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</si>
  <si>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</si>
  <si>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</si>
  <si>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</si>
  <si>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</si>
  <si>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</si>
  <si>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</si>
  <si>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</si>
  <si>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</si>
  <si>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</si>
  <si>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</si>
  <si>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</si>
  <si>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</si>
  <si>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</si>
  <si>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</si>
  <si>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</si>
  <si>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</si>
  <si>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</si>
  <si>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</si>
  <si>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</si>
  <si>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</si>
  <si>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</si>
  <si>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</si>
  <si>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</si>
  <si>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PCM-20251026-00000450</t>
  </si>
  <si>
    <t>team moveed need 20 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</si>
  <si>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</si>
  <si>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</si>
  <si>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</si>
  <si>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</si>
  <si>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</si>
  <si>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</si>
  <si>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</si>
  <si>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</si>
  <si>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</si>
  <si>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</si>
  <si>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</si>
  <si>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</si>
  <si>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</si>
  <si>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</si>
  <si>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</si>
  <si>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</si>
  <si>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</si>
  <si>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</si>
  <si>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</si>
  <si>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</si>
  <si>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</si>
  <si>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</si>
  <si>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</si>
  <si>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</si>
  <si>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</si>
  <si>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</si>
  <si>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</si>
  <si>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</si>
  <si>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</si>
  <si>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</si>
  <si>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</si>
  <si>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</si>
  <si>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</si>
  <si>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</si>
  <si>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</si>
  <si>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</si>
  <si>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</si>
  <si>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</si>
  <si>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</si>
  <si>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</si>
  <si>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</si>
  <si>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</si>
  <si>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</si>
  <si>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</si>
  <si>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</si>
  <si>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</si>
  <si>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</si>
  <si>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</si>
  <si>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</si>
  <si>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</si>
  <si>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</si>
  <si>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</si>
  <si>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</si>
  <si>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</si>
  <si>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</si>
  <si>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</si>
  <si>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</si>
  <si>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</si>
  <si>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</si>
  <si>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</si>
  <si>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</si>
  <si>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</si>
  <si>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</si>
  <si>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</si>
  <si>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</si>
  <si>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</si>
  <si>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</si>
  <si>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</si>
  <si>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</si>
  <si>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</si>
  <si>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</si>
  <si>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</si>
  <si>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</si>
  <si>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</si>
  <si>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</si>
  <si>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</si>
  <si>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</si>
  <si>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</si>
  <si>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</si>
  <si>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</si>
  <si>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</si>
  <si>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</si>
  <si>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</si>
  <si>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</si>
  <si>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PCM-20251026-00000499</t>
  </si>
  <si>
    <t>ETA 30 min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</si>
  <si>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</si>
  <si>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</si>
  <si>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</si>
  <si>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</si>
  <si>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</si>
  <si>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</si>
  <si>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</si>
  <si>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</si>
  <si>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</si>
  <si>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</si>
  <si>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PCM-20251026-00000368</t>
  </si>
  <si>
    <t xml:space="preserve">Critical </t>
  </si>
  <si>
    <t>Wall mount site and need carne to fix the issue</t>
  </si>
  <si>
    <t>PCM-20251026-00000210</t>
  </si>
  <si>
    <t>5g cell down due to rectifier module faulty, rectifier module under repair arrangement</t>
  </si>
  <si>
    <t>No PCM</t>
  </si>
  <si>
    <t>site located inside house, team us facing access issue as door is locked, team trying to reach Saudi owner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</si>
</sst>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b/>
      <sz val="11"/>
      <color theme="1"/>
      <name val="Verdana"/>
      <family val="2"/>
      <scheme val="minor"/>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8" totalsRowShown="0" headerRowDxfId="48" dataDxfId="47" headerRowBorderDxfId="45" tableBorderDxfId="46" totalsRowBorderDxfId="44">
  <autoFilter ref="A1:L21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3" totalsRowShown="0" headerRowDxfId="15" dataDxfId="14" headerRowBorderDxfId="12" tableBorderDxfId="13">
  <autoFilter ref="A1:L1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D9" sqref="D9"/>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293.37219351851672</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12.877205092590884</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2</v>
      </c>
      <c r="D4" s="134" t="s">
        <v>21805</v>
      </c>
      <c r="E4" s="135" t="s">
        <v>38998</v>
      </c>
      <c r="F4" s="136">
        <v>45956.263842592591</v>
      </c>
      <c r="G4" s="137">
        <f ca="1">IFERROR(NOW()-F4,"")</f>
        <v>5.6776851852191612E-2</v>
      </c>
      <c r="H4" s="136">
        <v>45956.255219907405</v>
      </c>
      <c r="I4" s="134" t="str">
        <f>IFERROR(VLOOKUP(D4,DB!A:F,6,0),"")</f>
        <v>Power Cube</v>
      </c>
      <c r="J4" s="134" t="str">
        <f>IFERROR(VLOOKUP(D4,DB!A:G,7,0),"")</f>
        <v>Vandalized+Good</v>
      </c>
      <c r="K4" s="138" t="s">
        <v>39003</v>
      </c>
      <c r="L4" s="139" t="str">
        <f>IFERROR(VLOOKUP(D4,DB!A:I,9,0),"")</f>
        <v>Latis</v>
      </c>
    </row>
    <row r="5" spans="1:15" ht="15" customHeight="1">
      <c r="A5" s="133"/>
      <c r="B5" s="134" t="str">
        <f>IFERROR(VLOOKUP(D5,DB!A:K,11,0),"")</f>
        <v/>
      </c>
      <c r="C5" s="134"/>
      <c r="D5" s="134"/>
      <c r="E5" s="135"/>
      <c r="F5" s="136"/>
      <c r="G5" s="137">
        <f ca="1">IFERROR(NOW()-F5,"")</f>
        <v>45956.320619444443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45956.320619444443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45956.320619444443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45956.320619444443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45956.320619444443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45956.320619444443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45956.320619444443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45956.320619444443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45956.320619444443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45956.320619444443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45956.320619444443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45956.320619444443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45956.320619444443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45956.320619444443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45956.320619444443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45956.320619444443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45956.320619444443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45956.320619444443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45956.320619444443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45956.320619444443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45956.320619444443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45956.320619444443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45956.320619444443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45956.320619444443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45956.320619444443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45956.320619444443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45956.320619444443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45956.320619444443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45956.320619444443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45956.320619444443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45956.320619444443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45956.320619444443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45956.320619444443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45956.320619444443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45956.320619444443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45956.320619444443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45956.320619444443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45956.320619444443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45956.320619444443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45956.320619444443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45956.320619444443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45956.320619444443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45956.320619444443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45956.320619444443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45956.320619444443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45956.320619444443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45956.320619444443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45956.320619444443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45956.320619444443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45956.320619444443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45956.320619444443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45956.320619444443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45956.320619444443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45956.320619444443</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45956.320619444443</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A9ABA12E-60CB-4F27-A50D-0DA4493E2E87}"/>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tabSelected="1" workbookViewId="0">
      <selection activeCell="D6" sqref="D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131.32078148148139</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2</v>
      </c>
      <c r="D4" s="18" t="s">
        <v>17718</v>
      </c>
      <c r="E4" s="87" t="s">
        <v>38998</v>
      </c>
      <c r="F4" s="89">
        <v>45944.495775462965</v>
      </c>
      <c r="G4" s="116">
        <f ca="1">IFERROR(NOW()-F4,"-")</f>
        <v>11.824843981477898</v>
      </c>
      <c r="H4" s="115">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39088</v>
      </c>
      <c r="B5" s="18" t="str">
        <f>IFERROR(VLOOKUP(D5,DB!A:K,11,0),"")</f>
        <v>R2</v>
      </c>
      <c r="C5" s="18">
        <v>1</v>
      </c>
      <c r="D5" s="18" t="s">
        <v>26769</v>
      </c>
      <c r="E5" s="114" t="s">
        <v>39081</v>
      </c>
      <c r="F5" s="115">
        <v>45956.298819444448</v>
      </c>
      <c r="G5" s="116">
        <f ca="1">IFERROR(NOW()-F5,"-")</f>
        <v>2.17999999949825E-2</v>
      </c>
      <c r="H5" s="115">
        <v>45956.293402777781</v>
      </c>
      <c r="I5" s="18" t="str">
        <f>IFERROR(VLOOKUP(D5,DB!A:F,6,0),"")</f>
        <v>Generator-SG</v>
      </c>
      <c r="J5" s="18" t="str">
        <f>IFERROR(VLOOKUP(D5,DB!A:G,7,0),"")</f>
        <v>Weak</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45956.320619444443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45956.320619444443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45956.320619444443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45956.320619444443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45956.320619444443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45956.320619444443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45956.320619444443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45956.320619444443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45956.320619444443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45956.320619444443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45956.320619444443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45956.320619444443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45956.320619444443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45956.320619444443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45956.320619444443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45956.320619444443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45956.320619444443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45956.320619444443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45956.320619444443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45956.320619444443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45956.320619444443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45956.320619444443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45956.320619444443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45956.320619444443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45956.320619444443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45956.320619444443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45956.320619444443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45956.320619444443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45956.320619444443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45956.320619444443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45956.320619444443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45956.320619444443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45956.320619444443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45956.320619444443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45956.320619444443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45956.320619444443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45956.320619444443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45956.320619444443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45956.320619444443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45956.320619444443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45956.320619444443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45956.320619444443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45956.320619444443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45956.320619444443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45956.320619444443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45956.320619444443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45956.320619444443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45956.320619444443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45956.320619444443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45956.320619444443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45956.320619444443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45956.320619444443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45956.320619444443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45956.320619444443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45956.320619444443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45956.320619444443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45956.320619444443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45956.320619444443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45956.320619444443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45956.320619444443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45956.320619444443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45956.320619444443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45956.320619444443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45956.320619444443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45956.320619444443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45956.320619444443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45956.320619444443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45956.320619444443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45956.320619444443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45956.320619444443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45956.320619444443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45956.320619444443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45956.320619444443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45956.320619444443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45956.320619444443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45956.320619444443</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45956.320619444443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45956.320619444443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45956.320619444443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45956.320619444443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45956.320619444443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45956.320619444443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45956.320619444443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45956.320619444443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45956.320619444443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45956.320619444443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45956.320619444443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45956.320619444443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45956.320619444443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45956.320619444443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45956.320619444443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45956.320619444443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45956.320619444443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45956.320619444443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45956.320619444443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45956.320619444443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45956.320619444443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45956.320619444443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45956.320619444443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45956.320619444443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45956.320619444443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45956.320619444443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45956.320619444443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45956.320619444443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45956.320619444443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45956.320619444443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45956.320619444443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45956.320619444443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45956.320619444443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45956.320619444443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45956.320619444443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45956.320619444443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45956.320619444443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45956.320619444443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45956.320619444443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45956.320619444443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45956.320619444443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45956.320619444443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45956.320619444443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45956.320619444443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45956.320619444443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45956.320619444443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45956.320619444443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45956.320619444443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45956.320619444443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45956.320619444443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45956.320619444443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45956.320619444443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45956.320619444443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45956.320619444443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45956.320619444443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45956.320619444443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45956.320619444443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45956.320619444443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45956.320619444443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45956.320619444443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45956.320619444443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45956.320619444443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45956.320619444443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45956.320619444443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45956.320619444443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45956.320619444443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45956.320619444443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45956.320619444443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45956.320619444443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45956.320619444443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45956.320619444443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45956.320619444443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45956.320619444443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45956.320619444443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45956.320619444443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45956.320619444443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45956.320619444443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45956.320619444443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45956.320619444443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45956.320619444443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45956.320619444443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45956.320619444443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45956.320619444443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45956.320619444443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45956.320619444443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45956.320619444443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45956.320619444443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45956.320619444443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45956.320619444443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45956.320619444443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45956.320619444443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45956.320619444443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45956.320619444443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45956.320619444443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45956.320619444443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45956.320619444443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45956.320619444443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45956.320619444443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45956.320619444443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45956.320619444443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45956.320619444443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45956.320619444443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45956.320619444443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45956.320619444443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45956.320619444443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45956.320619444443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45956.320619444443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45956.320619444443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45956.320619444443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45956.320619444443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45956.320619444443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45956.320619444443</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45956.320619444443</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45956.320619444443</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45956.320619444443</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45956.320619444443</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45956.320619444443</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45956.320619444443</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45956.320619444443</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45956.320619444443</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45956.320619444443</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45956.320619444443</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45956.320619444443</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45956.320619444443</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45956.320619444443</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45956.320619444443</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45956.320619444443</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45956.320619444443</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45956.320619444443</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45956.320619444443</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45956.320619444443</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45956.320619444443</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45956.320619444443</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45956.320619444443</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45956.320619444443</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45956.320619444443</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45956.320619444443</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45956.320619444443</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45956.320619444443</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45956.320619444443</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45956.320619444443</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45956.320619444443</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45956.320619444443</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45956.320619444443</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D7" sqref="D7"/>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45956.320619444443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45956.320619444443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45956.320619444443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45956.320619444443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45956.320619444443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45956.320619444443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45956.320619444443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45956.320619444443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45956.320619444443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45956.320619444443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45956.320619444443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45956.320619444443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45956.320619444443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45956.320619444443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45956.320619444443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45956.320619444443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45956.320619444443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45956.320619444443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45956.320619444443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45956.320619444443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45956.320619444443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45956.320619444443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45956.320619444443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45956.320619444443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45956.320619444443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45956.320619444443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45956.320619444443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45956.320619444443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45956.320619444443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45956.320619444443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45956.320619444443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45956.320619444443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45956.320619444443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45956.320619444443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45956.320619444443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45956.320619444443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45956.320619444443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45956.320619444443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45956.320619444443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45956.320619444443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45956.320619444443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45956.320619444443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45956.320619444443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45956.320619444443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45956.320619444443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45956.320619444443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45956.320619444443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45956.320619444443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45956.320619444443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45956.320619444443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45956.320619444443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45956.320619444443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45956.320619444443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45956.320619444443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45956.320619444443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45956.320619444443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45956.320619444443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45956.320619444443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45956.320619444443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45956.320619444443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45956.320619444443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45956.320619444443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45956.320619444443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45956.320619444443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45956.320619444443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45956.320619444443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45956.320619444443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45956.320619444443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45956.320619444443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45956.320619444443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45956.320619444443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45956.320619444443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45956.320619444443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45956.320619444443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45956.320619444443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45956.320619444443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45956.320619444443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45956.320619444443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45956.320619444443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45956.320619444443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45956.320619444443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45956.320619444443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45956.320619444443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45956.320619444443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45956.320619444443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45956.320619444443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45956.320619444443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45956.320619444443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45956.320619444443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45956.320619444443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45956.320619444443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45956.320619444443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45956.320619444443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45956.320619444443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45956.320619444443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45956.320619444443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45956.320619444443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45956.320619444443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45956.320619444443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45956.320619444443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45956.320619444443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45956.320619444443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45956.320619444443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45956.320619444443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45956.320619444443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45956.320619444443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45956.320619444443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45956.320619444443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45956.320619444443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45956.320619444443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45956.320619444443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45956.320619444443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45956.320619444443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45956.320619444443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45956.320619444443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45956.320619444443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45956.320619444443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45956.320619444443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45956.320619444443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45956.320619444443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45956.320619444443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45956.320619444443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45956.320619444443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45956.320619444443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45956.320619444443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45956.320619444443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45956.320619444443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45956.320619444443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45956.320619444443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45956.320619444443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45956.320619444443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45956.320619444443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45956.320619444443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45956.320619444443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45956.320619444443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45956.320619444443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45956.320619444443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45956.320619444443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45956.320619444443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45956.320619444443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45956.320619444443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45956.320619444443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45956.320619444443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45956.320619444443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45956.320619444443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45956.320619444443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45956.320619444443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45956.320619444443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45956.320619444443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45956.320619444443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45956.320619444443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45956.320619444443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45956.320619444443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45956.320619444443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45956.320619444443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45956.320619444443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45956.320619444443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45956.320619444443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45956.320619444443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45956.320619444443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45956.320619444443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45956.320619444443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45956.320619444443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45956.320619444443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45956.320619444443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45956.320619444443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45956.320619444443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45956.320619444443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45956.320619444443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45956.320619444443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45956.320619444443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45956.320619444443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45956.320619444443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45956.320619444443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45956.320619444443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45956.320619444443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45956.320619444443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45956.320619444443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45956.320619444443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45956.320619444443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45956.320619444443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45956.320619444443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45956.320619444443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45956.320619444443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45956.320619444443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45956.320619444443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45956.320619444443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45956.320619444443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45956.320619444443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45956.320619444443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45956.320619444443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45956.320619444443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45956.320619444443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45956.320619444443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45956.320619444443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45956.320619444443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45956.320619444443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45956.320619444443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45956.320619444443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45956.320619444443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45956.320619444443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45956.320619444443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45956.320619444443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45956.320619444443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45956.320619444443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45956.320619444443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45956.320619444443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45956.320619444443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45956.320619444443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45956.320619444443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45956.320619444443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45956.320619444443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45956.320619444443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45956.320619444443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45956.320619444443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45956.320619444443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45956.320619444443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45956.320619444443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45956.320619444443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45956.320619444443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45956.320619444443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45956.320619444443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45956.320619444443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45956.320619444443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45956.320619444443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45956.320619444443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45956.320619444443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45956.320619444443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45956.320619444443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45956.320619444443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45956.320619444443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45956.320619444443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45956.320619444443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45956.320619444443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45956.320619444443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45956.320619444443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45956.320619444443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45956.320619444443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45956.320619444443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45956.320619444443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45956.320619444443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45956.320619444443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45956.320619444443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45956.320619444443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45956.320619444443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45956.320619444443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45956.320619444443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45956.320619444443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45956.320619444443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45956.320619444443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45956.320619444443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45956.320619444443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45956.320619444443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45956.320619444443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45956.320619444443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45956.320619444443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45956.320619444443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45956.320619444443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45956.320619444443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45956.320619444443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45956.320619444443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45956.320619444443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45956.320619444443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45956.320619444443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45956.320619444443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45956.320619444443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45956.320619444443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45956.320619444443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45956.320619444443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45956.320619444443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45956.320619444443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45956.320619444443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45956.320619444443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45956.320619444443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45956.320619444443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45956.320619444443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45956.320619444443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45956.320619444443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45956.320619444443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45956.320619444443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45956.320619444443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45956.320619444443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45956.320619444443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45956.320619444443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45956.320619444443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45956.320619444443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45956.320619444443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45956.320619444443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45956.320619444443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45956.320619444443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45956.320619444443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45956.320619444443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45956.320619444443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45956.320619444443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45956.320619444443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45956.320619444443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45956.320619444443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45956.320619444443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45956.320619444443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45956.320619444443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45956.320619444443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45956.320619444443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45956.320619444443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45956.320619444443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45956.320619444443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45956.320619444443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45956.320619444443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45956.320619444443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45956.320619444443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45956.320619444443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45956.320619444443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45956.320619444443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45956.320619444443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45956.320619444443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45956.320619444443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45956.320619444443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45956.320619444443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45956.320619444443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45956.320619444443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45956.320619444443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45956.320619444443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45956.320619444443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45956.320619444443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45956.320619444443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45956.320619444443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45956.320619444443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45956.320619444443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45956.320619444443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45956.320619444443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45956.320619444443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45956.320619444443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45956.320619444443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45956.320619444443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45956.320619444443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45956.320619444443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45956.320619444443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45956.320619444443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45956.320619444443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45956.320619444443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45956.320619444443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45956.320619444443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45956.320619444443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45956.320619444443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45956.320619444443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45956.320619444443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45956.320619444443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45956.320619444443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45956.320619444443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45956.320619444443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45956.320619444443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45956.320619444443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45956.320619444443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45956.320619444443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45956.320619444443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45956.320619444443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45956.320619444443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45956.320619444443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45956.320619444443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45956.320619444443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45956.320619444443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45956.320619444443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45956.320619444443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45956.320619444443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45956.320619444443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45956.320619444443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45956.320619444443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45956.320619444443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45956.320619444443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45956.320619444443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45956.320619444443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45956.320619444443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45956.320619444443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45956.320619444443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45956.320619444443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45956.320619444443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45956.320619444443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45956.320619444443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45956.320619444443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45956.320619444443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45956.320619444443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45956.320619444443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45956.320619444443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45956.320619444443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45956.320619444443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45956.320619444443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45956.320619444443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45956.320619444443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45956.320619444443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45956.320619444443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45956.320619444443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45956.320619444443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45956.320619444443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45956.320619444443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45956.320619444443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45956.320619444443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45956.320619444443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45956.320619444443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45956.320619444443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45956.320619444443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45956.320619444443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45956.320619444443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45956.320619444443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45956.320619444443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45956.320619444443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45956.320619444443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45956.320619444443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45956.320619444443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45956.320619444443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45956.320619444443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45956.320619444443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45956.320619444443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45956.320619444443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45956.320619444443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45956.320619444443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45956.320619444443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45956.320619444443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45956.320619444443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45956.320619444443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45956.320619444443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45956.320619444443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45956.320619444443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45956.320619444443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45956.320619444443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45956.320619444443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45956.320619444443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45956.320619444443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45956.320619444443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45956.320619444443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45956.320619444443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45956.320619444443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45956.320619444443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45956.320619444443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45956.320619444443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45956.320619444443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45956.320619444443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45956.320619444443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45956.320619444443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45956.320619444443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45956.320619444443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45956.320619444443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45956.320619444443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45956.320619444443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45956.320619444443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45956.320619444443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45956.320619444443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45956.320619444443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45956.320619444443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45956.320619444443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45956.320619444443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45956.320619444443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45956.320619444443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45956.320619444443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45956.320619444443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45956.320619444443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45956.320619444443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45956.320619444443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45956.320619444443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45956.320619444443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45956.320619444443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45956.320619444443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45956.320619444443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45956.320619444443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45956.320619444443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45956.320619444443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45956.320619444443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45956.320619444443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45956.320619444443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45956.320619444443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45956.320619444443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45956.320619444443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45956.320619444443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45956.320619444443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45956.320619444443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45956.320619444443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45956.320619444443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45956.320619444443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45956.320619444443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45956.320619444443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45956.320619444443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45956.320619444443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45956.320619444443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45956.320619444443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45956.320619444443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45956.320619444443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45956.320619444443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45956.320619444443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45956.320619444443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45956.320619444443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45956.320619444443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45956.320619444443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45956.320619444443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45956.320619444443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45956.320619444443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45956.320619444443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45956.320619444443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45956.320619444443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45956.320619444443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45956.320619444443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45956.320619444443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45956.320619444443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45956.320619444443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45956.320619444443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45956.320619444443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45956.320619444443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45956.320619444443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45956.320619444443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45956.320619444443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45956.320619444443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45956.320619444443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45956.320619444443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45956.320619444443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45956.320619444443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45956.320619444443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45956.320619444443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45956.320619444443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45956.320619444443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45956.320619444443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45956.320619444443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45956.320619444443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45956.320619444443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45956.320619444443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45956.320619444443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45956.320619444443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45956.320619444443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45956.320619444443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45956.320619444443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45956.320619444443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45956.320619444443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45956.320619444443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45956.320619444443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45956.320619444443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45956.320619444443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45956.320619444443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45956.320619444443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45956.320619444443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45956.320619444443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45956.320619444443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45956.320619444443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45956.320619444443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45956.320619444443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45956.320619444443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45956.320619444443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45956.320619444443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45956.320619444443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45956.320619444443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45956.320619444443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45956.320619444443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45956.320619444443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45956.320619444443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45956.320619444443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45956.320619444443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45956.320619444443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45956.320619444443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45956.320619444443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45956.320619444443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45956.320619444443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45956.320619444443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45956.320619444443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45956.320619444443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45956.320619444443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45956.320619444443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45956.320619444443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45956.320619444443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45956.320619444443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45956.320619444443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45956.320619444443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45956.320619444443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45956.320619444443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45956.320619444443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45956.320619444443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45956.320619444443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45956.320619444443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45956.320619444443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45956.320619444443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45956.320619444443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45956.320619444443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45956.320619444443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45956.320619444443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45956.320619444443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45956.320619444443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45956.320619444443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45956.320619444443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45956.320619444443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45956.320619444443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45956.320619444443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45956.320619444443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45956.320619444443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45956.320619444443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45956.320619444443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45956.320619444443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45956.320619444443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45956.320619444443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45956.320619444443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45956.320619444443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45956.320619444443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45956.320619444443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45956.320619444443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45956.320619444443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45956.320619444443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45956.320619444443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45956.320619444443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45956.320619444443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45956.320619444443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45956.320619444443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45956.320619444443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45956.320619444443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45956.320619444443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45956.320619444443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45956.320619444443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45956.320619444443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45956.320619444443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45956.320619444443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45956.320619444443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45956.320619444443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45956.320619444443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45956.320619444443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45956.320619444443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45956.320619444443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45956.320619444443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45956.320619444443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45956.320619444443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45956.320619444443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45956.320619444443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45956.320619444443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45956.320619444443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45956.320619444443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45956.320619444443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45956.320619444443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45956.320619444443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45956.320619444443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45956.320619444443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45956.320619444443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45956.320619444443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45956.320619444443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45956.320619444443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45956.320619444443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45956.320619444443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45956.320619444443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45956.320619444443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45956.320619444443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45956.320619444443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45956.320619444443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45956.320619444443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45956.320619444443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45956.320619444443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45956.320619444443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45956.320619444443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45956.320619444443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45956.320619444443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45956.320619444443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45956.320619444443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45956.320619444443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45956.320619444443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45956.320619444443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45956.320619444443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45956.320619444443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45956.320619444443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45956.320619444443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45956.320619444443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45956.320619444443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45956.320619444443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45956.320619444443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45956.320619444443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45956.320619444443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45956.320619444443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45956.320619444443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45956.320619444443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45956.320619444443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45956.320619444443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45956.320619444443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45956.320619444443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45956.320619444443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45956.320619444443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45956.320619444443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45956.320619444443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45956.320619444443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45956.320619444443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45956.320619444443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45956.320619444443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45956.320619444443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45956.320619444443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45956.320619444443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45956.320619444443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45956.320619444443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45956.320619444443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45956.320619444443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45956.320619444443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45956.320619444443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45956.320619444443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45956.320619444443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45956.320619444443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45956.320619444443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45956.320619444443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45956.320619444443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45956.320619444443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45956.320619444443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45956.320619444443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45956.320619444443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45956.320619444443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45956.320619444443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45956.320619444443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45956.320619444443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45956.320619444443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45956.320619444443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45956.320619444443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45956.320619444443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45956.320619444443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45956.320619444443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45956.320619444443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45956.320619444443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45956.320619444443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45956.320619444443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45956.320619444443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45956.320619444443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45956.320619444443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45956.320619444443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45956.320619444443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45956.320619444443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45956.320619444443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45956.320619444443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45956.320619444443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45956.320619444443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45956.320619444443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45956.320619444443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45956.320619444443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45956.320619444443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45956.320619444443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45956.320619444443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45956.320619444443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45956.320619444443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45956.320619444443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45956.320619444443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45956.320619444443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45956.320619444443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45956.320619444443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45956.320619444443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45956.320619444443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45956.320619444443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45956.320619444443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45956.320619444443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45956.320619444443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45956.320619444443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45956.320619444443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45956.320619444443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45956.320619444443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45956.320619444443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45956.320619444443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45956.320619444443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45956.320619444443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45956.320619444443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45956.320619444443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45956.320619444443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45956.320619444443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45956.320619444443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45956.320619444443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45956.320619444443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45956.320619444443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45956.320619444443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45956.320619444443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45956.320619444443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45956.320619444443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45956.320619444443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45956.320619444443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45956.320619444443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45956.320619444443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45956.320619444443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45956.320619444443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45956.320619444443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45956.320619444443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45956.320619444443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45956.320619444443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45956.320619444443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45956.320619444443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45956.320619444443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45956.320619444443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45956.320619444443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45956.320619444443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45956.320619444443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45956.320619444443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45956.320619444443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45956.320619444443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45956.320619444443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45956.320619444443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45956.320619444443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45956.320619444443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45956.320619560189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45956.320619560189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45956.320619560189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45956.320619560189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45956.320619560189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45956.320619560189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45956.320619560189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45956.320619560189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45956.320619560189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45956.320619560189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45956.320619560189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45956.320619560189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45956.320619560189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45956.320619560189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45956.320619560189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45956.320619560189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45956.320619560189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45956.320619560189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45956.320619560189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45956.320619560189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45956.320619560189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45956.320619560189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45956.320619560189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45956.320619560189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45956.320619560189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45956.320619560189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45956.320619560189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45956.320619560189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45956.320619560189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45956.320619560189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45956.320619560189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45956.320619560189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45956.320619560189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45956.320619560189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45956.320619560189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45956.320619560189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45956.320619560189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45956.320619560189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45956.320619560189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45956.320619560189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45956.320619560189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45956.320619560189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45956.320619560189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45956.320619560189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45956.320619560189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45956.320619560189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45956.320619560189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45956.320619560189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45956.320619560189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45956.320619560189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45956.320619560189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45956.320619560189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45956.320619560189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45956.320619560189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45956.320619560189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45956.320619560189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45956.320619560189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45956.320619560189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45956.320619560189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45956.320619560189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45956.320619560189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45956.320619560189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45956.320619560189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45956.320619560189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45956.320619560189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45956.320619560189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45956.320619560189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45956.320619560189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45956.320619560189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45956.320619560189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45956.320619560189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45956.320619560189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45956.320619560189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45956.320619560189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45956.320619560189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45956.320619560189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45956.320619560189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45956.320619560189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45956.320619560189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45956.320619560189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45956.320619560189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45956.320619560189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45956.320619560189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45956.320619560189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45956.320619560189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45956.320619560189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45956.320619560189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45956.320619560189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45956.320619560189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45956.320619560189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45956.320619560189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45956.320619560189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45956.320619560189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45956.320619560189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45956.320619560189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45956.320619560189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45956.320619560189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45956.320619560189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45956.320619560189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45956.320619560189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45956.320619560189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45956.320619560189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45956.320619560189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45956.320619560189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45956.320619560189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45956.320619560189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45956.320619560189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45956.320619560189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45956.320619560189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45956.320619560189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45956.320619560189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45956.320619560189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45956.320619560189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45956.320619560189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45956.320619560189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45956.320619560189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45956.320619560189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45956.320619560189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45956.320619560189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45956.320619560189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45956.320619560189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45956.320619560189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45956.320619560189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45956.320619560189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45956.320619560189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45956.320619560189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45956.320619560189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45956.320619560189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45956.320619560189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45956.320619560189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45956.320619560189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45956.320619560189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45956.320619560189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45956.320619560189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45956.320619560189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45956.320619560189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45956.320619560189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45956.320619560189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45956.320619560189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45956.320619560189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45956.320619560189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45956.320619560189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45956.320619560189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45956.320619560189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45956.320619560189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45956.320619560189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45956.320619560189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45956.320619560189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45956.320619560189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45956.320619560189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45956.320619560189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45956.320619560189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45956.320619560189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45956.320619560189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45956.320619560189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45956.320619560189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45956.320619560189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45956.320619560189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45956.320619560189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45956.320619560189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45956.320619560189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45956.320619560189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45956.320619560189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45956.320619560189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45956.320619560189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45956.320619560189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45956.320619560189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45956.320619560189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45956.320619560189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45956.320619560189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45956.320619560189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45956.320619560189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45956.320619560189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45956.320619560189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45956.320619560189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45956.320619560189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45956.320619560189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45956.320619560189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45956.320619560189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45956.320619560189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45956.320619560189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45956.320619560189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45956.320619560189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45956.320619560189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45956.320619560189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45956.320619560189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45956.320619560189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45956.320619560189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45956.320619560189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45956.320619560189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45956.320619560189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45956.320619560189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45956.320619560189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45956.320619560189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45956.320619560189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45956.320619560189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45956.320619560189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45956.320619560189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45956.320619560189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45956.320619560189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45956.320619560189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45956.320619560189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45956.320619560189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45956.320619560189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45956.320619560189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45956.320619560189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45956.320619560189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45956.320619560189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45956.320619560189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45956.320619560189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45956.320619560189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45956.320619560189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45956.320619560189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45956.320619560189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45956.320619560189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45956.320619560189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45956.320619560189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45956.320619560189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45956.320619560189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45956.320619560189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45956.320619560189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45956.320619560189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45956.320619560189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45956.320619560189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45956.320619560189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45956.320619560189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45956.320619560189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45956.320619560189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45956.320619560189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45956.320619560189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45956.320619560189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45956.320619560189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45956.320619560189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45956.320619560189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45956.320619560189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45956.320619560189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45956.320619560189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45956.320619560189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45956.320619560189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45956.320619560189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45956.320619560189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45956.320619560189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45956.320619560189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45956.320619560189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45956.320619560189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45956.320619560189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45956.320619560189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45956.320619560189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45956.320619560189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45956.320619560189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45956.320619560189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45956.320619560189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45956.320619560189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45956.320619560189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45956.320619560189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45956.320619560189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45956.320619560189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45956.320619560189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45956.320619560189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45956.320619560189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45956.320619560189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45956.320619560189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45956.320619560189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45956.320619560189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45956.320619560189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45956.320619560189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45956.320619560189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45956.320619560189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45956.320619560189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45956.320619560189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45956.320619560189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45956.320619560189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45956.320619560189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45956.320619560189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45956.320619560189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45956.320619560189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45956.320619560189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45956.320619560189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45956.320619560189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45956.320619560189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45956.320619560189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45956.320619560189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45956.320619560189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45956.320619560189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45956.320619560189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45956.320619560189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45956.320619560189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45956.320619560189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45956.320619560189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45956.320619560189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45956.320619560189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45956.320619560189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45956.320619560189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45956.320619560189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45956.320619560189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45956.320619560189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45956.320619560189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45956.320619560189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45956.320619560189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45956.320619560189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45956.320619560189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45956.320619560189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45956.320619560189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45956.320619560189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45956.320619560189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45956.320619560189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45956.320619560189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45956.320619560189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45956.320619560189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45956.320619560189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45956.320619560189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45956.320619560189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45956.320619560189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45956.320619560189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45956.320619560189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45956.320619560189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45956.320619560189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45956.320619560189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45956.320619560189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45956.320619560189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45956.320619560189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45956.320619560189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45956.320619560189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45956.320619560189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45956.320619560189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45956.320619560189</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45956.320619560189</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8"/>
  <sheetViews>
    <sheetView workbookViewId="0">
      <selection activeCell="I20" sqref="I20"/>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2"/>
      <c r="N1" s="112"/>
      <c r="O1" s="112"/>
      <c r="P1" s="112"/>
    </row>
    <row r="2" spans="1:16" s="110" customFormat="1">
      <c r="A2" s="94" t="s">
        <v>39090</v>
      </c>
      <c r="B2" s="94" t="str">
        <f>IFERROR(VLOOKUP(D2,DB!A:K,11,0),"")</f>
        <v>R4</v>
      </c>
      <c r="C2" s="97">
        <v>1</v>
      </c>
      <c r="D2" s="94" t="s">
        <v>35115</v>
      </c>
      <c r="E2" s="98" t="s">
        <v>38998</v>
      </c>
      <c r="F2" s="99">
        <v>45703.480717592596</v>
      </c>
      <c r="G2" s="100">
        <f ca="1">IFERROR(NOW()-F2,"")</f>
        <v>252.83990185184666</v>
      </c>
      <c r="H2" s="99">
        <v>45703.474768518521</v>
      </c>
      <c r="I2" s="123" t="str">
        <f>IFERROR(VLOOKUP(D2,DB!A:F,6,0),"")</f>
        <v>SCECO</v>
      </c>
      <c r="J2" s="123" t="str">
        <f>IFERROR(VLOOKUP(D2,DB!A:G,7,0),"")</f>
        <v>Dead</v>
      </c>
      <c r="K2" s="101" t="s">
        <v>39091</v>
      </c>
      <c r="L2" s="94" t="str">
        <f>IFERROR(VLOOKUP(D2,DB!A:I,9,0),"")</f>
        <v>Latis</v>
      </c>
    </row>
    <row r="3" spans="1:16" ht="30" customHeight="1">
      <c r="A3" s="94" t="s">
        <v>39092</v>
      </c>
      <c r="B3" s="94" t="str">
        <f>IFERROR(VLOOKUP(D3,DB!A:K,11,0),"")</f>
        <v>R4</v>
      </c>
      <c r="C3" s="94">
        <v>1</v>
      </c>
      <c r="D3" s="94" t="s">
        <v>27420</v>
      </c>
      <c r="E3" s="98" t="s">
        <v>38998</v>
      </c>
      <c r="F3" s="123">
        <v>45953.634722222225</v>
      </c>
      <c r="G3" s="124">
        <f ca="1">IFERROR(NOW()-F3,"")</f>
        <v>2.6858972222180455</v>
      </c>
      <c r="H3" s="123">
        <v>45953.546631944446</v>
      </c>
      <c r="I3" s="123" t="str">
        <f>IFERROR(VLOOKUP(D3,DB!A:F,6,0),"")</f>
        <v>SCECO</v>
      </c>
      <c r="J3" s="123" t="str">
        <f>IFERROR(VLOOKUP(D3,DB!A:G,7,0),"")</f>
        <v>Dead</v>
      </c>
      <c r="K3" s="125" t="s">
        <v>39093</v>
      </c>
      <c r="L3" s="121" t="str">
        <f>IFERROR(VLOOKUP(D3,DB!A:I,9,0),"")</f>
        <v>Latis</v>
      </c>
    </row>
    <row r="4" spans="1:16" ht="15" customHeight="1">
      <c r="A4" s="119"/>
      <c r="B4" s="119" t="str">
        <f>IFERROR(VLOOKUP(D4,DB!A:K,11,0),"")</f>
        <v/>
      </c>
      <c r="C4" s="120"/>
      <c r="D4" s="121"/>
      <c r="E4" s="98"/>
      <c r="F4" s="123"/>
      <c r="G4" s="124">
        <f ca="1">IFERROR(NOW()-F4,"")</f>
        <v>45956.320619444443</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45956.320619444443</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45956.320619444443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45956.320619444443</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45956.320619444443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45956.320619444443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45956.320619444443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45956.320619444443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45956.320619444443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45956.320619444443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45956.320619444443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45956.320619444443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45956.320619444443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45956.320619444443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45956.320619444443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45956.320619444443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45956.320619444443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45956.320619444443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45956.320619444443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45956.320619444443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45956.320619444443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45956.320619444443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45956.320619444443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45956.320619444443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45956.320619444443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45956.320619444443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45956.320619444443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45956.320619444443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45956.320619444443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45956.320619444443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45956.320619444443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45956.320619444443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45956.320619444443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45956.320619444443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45956.320619444443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45956.320619444443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45956.320619444443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45956.320619444443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45956.320619444443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45956.320619444443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45956.320619444443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45956.320619444443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45956.320619444443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45956.320619444443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45956.320619444443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45956.320619444443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45956.320619444443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45956.320619444443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45956.320619444443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45956.320619444443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45956.320619444443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45956.320619444443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45956.320619444443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45956.320619444443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45956.320619444443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45956.320619444443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45956.320619444443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45956.320619444443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45956.320619444443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45956.320619444443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45956.320619444443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45956.320619444443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45956.320619444443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45956.320619444443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45956.320619444443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45956.320619444443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45956.320619444443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45956.320619444443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45956.320619444443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45956.320619444443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45956.320619444443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45956.320619444443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45956.320619444443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45956.320619444443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45956.320619444443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45956.320619444443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45956.320619444443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45956.320619444443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45956.320619444443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45956.320619444443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45956.320619444443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45956.320619444443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45956.320619444443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45956.320619444443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45956.320619444443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45956.320619444443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45956.320619444443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45956.320619444443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45956.320619444443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45956.320619444443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45956.320619444443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45956.320619444443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45956.320619444443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45956.320619444443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45956.320619444443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45956.320619444443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45956.320619444443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45956.320619444443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45956.320619444443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45956.320619444443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45956.320619444443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45956.320619444443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45956.320619444443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45956.320619444443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45956.320619444443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45956.320619444443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45956.320619444443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45956.320619444443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45956.320619444443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45956.320619444443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45956.320619444443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45956.320619444443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45956.320619444443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45956.320619444443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45956.320619444443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45956.320619444443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45956.320619444443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45956.320619444443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45956.320619444443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45956.320619444443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45956.320619444443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45956.320619444443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45956.320619444443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45956.320619444443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45956.320619444443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45956.320619444443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45956.320619444443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45956.320619444443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45956.320619444443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45956.320619444443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45956.320619444443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45956.320619444443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45956.320619444443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45956.320619444443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45956.320619444443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45956.320619444443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45956.320619444443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45956.320619444443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45956.320619444443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45956.320619444443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45956.320619444443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45956.320619444443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45956.320619444443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45956.320619444443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45956.320619444443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45956.320619444443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45956.320619444443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45956.320619444443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45956.320619444443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45956.320619444443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45956.320619444443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45956.320619444443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45956.320619444443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45956.320619444443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45956.320619444443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45956.320619444443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45956.320619444443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45956.320619444443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45956.320619444443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45956.320619444443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45956.320619444443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45956.320619444443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45956.320619444443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45956.320619444443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45956.320619444443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45956.320619444443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45956.320619444443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45956.320619444443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45956.320619444443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45956.320619444443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45956.320619444443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45956.320619444443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45956.320619444443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45956.320619444443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45956.320619444443</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45956.320619444443</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45956.320619444443</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45956.320619444443</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45956.320619444443</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45956.320619444443</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45956.320619444443</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45956.320619444443</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45956.320619444443</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45956.320619444443</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45956.320619444443</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45956.320619444443</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45956.320619444443</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45956.320619444443</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45956.320619444443</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45956.320619444443</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45956.320619444443</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45956.320619444443</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45956.320619444443</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45956.320619444443</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45956.320619444443</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45956.320619444443</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45956.320619444443</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45956.320619444443</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45956.320619444443</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45956.320619444443</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45956.320619444443</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45956.320619444443</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45956.320619444443</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45956.320619444443</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45956.320619444443</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45956.320619444443</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45956.320619444443</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45956.320619444443</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45956.320619444443</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45956.320619444443</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45956.320619444443</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45956.320619444443</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45956.320619444443</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45956.320619444443</v>
      </c>
      <c r="H217" s="123"/>
      <c r="I217" s="119" t="str">
        <f>IFERROR(VLOOKUP(D217,DB!A:F,6,0),"")</f>
        <v/>
      </c>
      <c r="J217" s="119" t="str">
        <f>IFERROR(VLOOKUP(D217,DB!A:G,7,0),"")</f>
        <v/>
      </c>
      <c r="K217" s="125"/>
      <c r="L217" s="121" t="str">
        <f>IFERROR(VLOOKUP(D217,DB!A:I,9,0),"")</f>
        <v/>
      </c>
    </row>
    <row r="218" spans="1:12" ht="15" customHeight="1">
      <c r="A218" s="126"/>
      <c r="B218" s="126" t="str">
        <f>IFERROR(VLOOKUP(D218,DB!A:K,11,0),"")</f>
        <v/>
      </c>
      <c r="C218" s="127"/>
      <c r="D218" s="128"/>
      <c r="E218" s="129"/>
      <c r="F218" s="130"/>
      <c r="G218" s="131">
        <f ca="1">IFERROR(NOW()-F218,"")</f>
        <v>45956.320619444443</v>
      </c>
      <c r="H218" s="130"/>
      <c r="I218" s="126" t="str">
        <f>IFERROR(VLOOKUP(D218,DB!A:F,6,0),"")</f>
        <v/>
      </c>
      <c r="J218" s="126" t="str">
        <f>IFERROR(VLOOKUP(D218,DB!A:G,7,0),"")</f>
        <v/>
      </c>
      <c r="K218" s="132"/>
      <c r="L218" s="128" t="str">
        <f>IFERROR(VLOOKUP(D218,DB!A:I,9,0),"")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K13" sqref="K1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39094</v>
      </c>
      <c r="B2" s="37" t="str">
        <f>IFERROR(VLOOKUP(D2,DB!A:K,11,0),"")</f>
        <v>R5</v>
      </c>
      <c r="C2" s="37">
        <v>3</v>
      </c>
      <c r="D2" s="118" t="s">
        <v>36034</v>
      </c>
      <c r="E2" s="37" t="s">
        <v>38998</v>
      </c>
      <c r="F2" s="38">
        <v>45891.832060185188</v>
      </c>
      <c r="G2" s="144">
        <f ca="1">IFERROR(NOW()-F2,"")</f>
        <v>64.488559259254544</v>
      </c>
      <c r="H2" s="38">
        <v>45891.790393518517</v>
      </c>
      <c r="I2" s="37" t="str">
        <f>IFERROR(VLOOKUP(D2,DB!A:F,6,0),"")</f>
        <v>Generator-SG</v>
      </c>
      <c r="J2" s="37" t="str">
        <f>IFERROR(VLOOKUP(D2,DB!A:G,7,0),"")</f>
        <v>Vandalized</v>
      </c>
      <c r="K2" s="37" t="s">
        <v>39095</v>
      </c>
      <c r="L2" s="37" t="str">
        <f>IFERROR(VLOOKUP(D2,DB!A:I,9,0),"")</f>
        <v>Latis</v>
      </c>
      <c r="M2" s="117"/>
    </row>
    <row r="3" spans="1:13" ht="30.75">
      <c r="A3" s="37" t="s">
        <v>39096</v>
      </c>
      <c r="B3" s="37" t="str">
        <f>IFERROR(VLOOKUP(D3,DB!A:K,11,0),"")</f>
        <v>R5</v>
      </c>
      <c r="C3" s="37">
        <v>1</v>
      </c>
      <c r="D3" s="37" t="s">
        <v>31329</v>
      </c>
      <c r="E3" s="37" t="s">
        <v>39081</v>
      </c>
      <c r="F3" s="38">
        <v>45926.188877314817</v>
      </c>
      <c r="G3" s="144">
        <f t="shared" ref="G3" ca="1" si="0">IFERROR(NOW()-F3,"")</f>
        <v>30.131742129626218</v>
      </c>
      <c r="H3" s="38">
        <v>45926.158159722225</v>
      </c>
      <c r="I3" s="37" t="str">
        <f>IFERROR(VLOOKUP(D3,DB!A:F,6,0),"")</f>
        <v>SCECO</v>
      </c>
      <c r="J3" s="37" t="str">
        <f>IFERROR(VLOOKUP(D3,DB!A:G,7,0),"")</f>
        <v>Good</v>
      </c>
      <c r="K3" s="37" t="s">
        <v>39097</v>
      </c>
      <c r="L3" s="37" t="str">
        <f>IFERROR(VLOOKUP(D3,DB!A:I,9,0),"")</f>
        <v>Latis</v>
      </c>
      <c r="M3" s="117"/>
    </row>
    <row r="4" spans="1:13" ht="48" customHeight="1">
      <c r="A4" s="152" t="s">
        <v>39098</v>
      </c>
      <c r="B4" s="152" t="str">
        <f>IFERROR(VLOOKUP(D4,DB!A:K,11,0),"")</f>
        <v>R5</v>
      </c>
      <c r="C4" s="152">
        <v>1</v>
      </c>
      <c r="D4" s="152" t="s">
        <v>34781</v>
      </c>
      <c r="E4" s="152" t="s">
        <v>39081</v>
      </c>
      <c r="F4" s="153">
        <v>45948.661111111112</v>
      </c>
      <c r="G4" s="154">
        <f ca="1">IFERROR(NOW()-F4,"")</f>
        <v>7.6595083333304501</v>
      </c>
      <c r="H4" s="153">
        <v>45948.661111111112</v>
      </c>
      <c r="I4" s="152" t="str">
        <f>IFERROR(VLOOKUP(D4,DB!A:F,6,0),"")</f>
        <v>SCECO</v>
      </c>
      <c r="J4" s="152" t="str">
        <f>IFERROR(VLOOKUP(D4,DB!A:G,7,0),"")</f>
        <v>Dead</v>
      </c>
      <c r="K4" s="152" t="s">
        <v>39099</v>
      </c>
      <c r="L4" s="152" t="str">
        <f>IFERROR(VLOOKUP(D4,DB!A:I,9,0),"")</f>
        <v>Latis</v>
      </c>
    </row>
    <row r="5" spans="1:13" ht="15">
      <c r="A5" s="152" t="s">
        <v>39100</v>
      </c>
      <c r="B5" s="152" t="str">
        <f>IFERROR(VLOOKUP(D5,DB!A:K,11,0),"")</f>
        <v>R5</v>
      </c>
      <c r="C5" s="152">
        <v>1</v>
      </c>
      <c r="D5" s="152" t="s">
        <v>13007</v>
      </c>
      <c r="E5" s="152" t="s">
        <v>39101</v>
      </c>
      <c r="F5" s="153">
        <v>45956.22047453704</v>
      </c>
      <c r="G5" s="154">
        <f ca="1">IFERROR(NOW()-F5,"")</f>
        <v>0.10014490740286419</v>
      </c>
      <c r="H5" s="153">
        <v>45956.075682870367</v>
      </c>
      <c r="I5" s="152" t="str">
        <f>IFERROR(VLOOKUP(D5,DB!A:F,6,0),"")</f>
        <v>SCECO</v>
      </c>
      <c r="J5" s="152" t="str">
        <f>IFERROR(VLOOKUP(D5,DB!A:G,7,0),"")</f>
        <v>No BB Design</v>
      </c>
      <c r="K5" s="152" t="s">
        <v>39102</v>
      </c>
      <c r="L5" s="152" t="str">
        <f>IFERROR(VLOOKUP(D5,DB!A:I,9,0),"")</f>
        <v>Latis</v>
      </c>
    </row>
    <row r="6" spans="1:13" ht="15">
      <c r="A6" s="152"/>
      <c r="B6" s="152" t="str">
        <f>IFERROR(VLOOKUP(D6,DB!A:K,11,0),"")</f>
        <v/>
      </c>
      <c r="C6" s="152"/>
      <c r="D6" s="152"/>
      <c r="E6" s="152"/>
      <c r="F6" s="153"/>
      <c r="G6" s="154">
        <f ca="1">IFERROR(NOW()-F6,"")</f>
        <v>45956.320619444443</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45956.320619444443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45956.320619444443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45956.320619444443</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45956.320619444443</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45956.320619444443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45956.320619444443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45956.320619444443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45956.320619444443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45956.320619444443</v>
      </c>
      <c r="H15" s="153"/>
      <c r="I15" s="152" t="str">
        <f>IFERROR(VLOOKUP(D15,DB!A:F,6,0),"")</f>
        <v/>
      </c>
      <c r="J15" s="152" t="str">
        <f>IFERROR(VLOOKUP(D15,DB!A:G,7,0),"")</f>
        <v/>
      </c>
      <c r="K15" s="152"/>
      <c r="L15" s="152" t="str">
        <f>IFERROR(VLOOKUP(D15,DB!A:I,9,0),"")</f>
        <v/>
      </c>
    </row>
    <row r="16" spans="1:13" ht="15">
      <c r="A16" s="168"/>
      <c r="B16" s="152" t="str">
        <f>IFERROR(VLOOKUP(D16,DB!A:K,11,0),"")</f>
        <v/>
      </c>
      <c r="C16" s="152"/>
      <c r="D16" s="152"/>
      <c r="E16" s="152"/>
      <c r="F16" s="153"/>
      <c r="G16" s="154">
        <f ca="1">IFERROR(NOW()-F16,"")</f>
        <v>45956.320619444443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45956.320619444443</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45956.320619444443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45956.320619444443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45956.320619444443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45956.320619444443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45956.320619444443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45956.320619444443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45956.320619444443</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45956.320619444443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45956.320619444443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45956.320619444443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45956.320619444443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45956.320619444443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45956.320619444443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45956.320619444443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45956.320619444443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45956.320619444443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45956.320619444443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45956.320619444443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45956.320619444443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45956.320619444443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45956.320619444443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45956.320619444443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45956.320619444443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45956.320619444443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45956.320619444443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45956.320619444443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45956.320619444443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45956.320619444443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45956.320619444443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45956.320619444443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45956.320619444443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45956.320619444443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45956.320619444443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45956.320619444443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45956.320619444443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45956.320619444443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45956.320619444443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45956.320619444443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45956.320619444443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45956.320619444443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45956.320619444443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45956.320619444443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45956.320619444443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45956.320619444443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45956.320619444443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45956.320619444443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45956.320619444443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45956.320619444443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45956.320619444443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45956.320619444443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45956.320619444443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45956.320619444443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45956.320619444443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45956.320619444443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45956.320619444443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45956.320619444443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45956.320619444443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45956.320619444443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45956.320619444443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45956.320619444443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45956.320619444443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45956.320619444443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45956.320619444443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45956.320619444443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45956.320619444443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45956.320619444443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45956.320619444443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45956.320619444443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45956.320619444443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45956.320619444443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45956.320619444443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45956.320619444443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45956.320619444443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45956.320619444443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45956.320619444443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45956.320619444443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45956.320619444443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45956.320619444443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45956.320619444443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45956.320619444443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45956.320619444443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45956.320619444443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45956.320619444443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45956.320619444443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45956.320619444443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45956.320619444443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45956.320619444443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45956.320619444443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45956.320619444443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45956.320619444443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45956.320619444443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45956.320619444443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45956.320619444443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45956.320619444443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45956.320619444443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45956.320619444443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45956.320619444443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45956.320619444443</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45956.320619444443</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45956.320619444443</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45956.320619444443</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45956.320619444443</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45956.320619444443</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45956.320619444443</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45956.320619444443</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45956.320619444443</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45956.320619444443</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45956.320619444443</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45956.320619444443</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45956.320619444443</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45956.320619444443</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45956.320619444443</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45956.320619444443</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45956.320619444443</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45956.320619444443</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45956.320619444443</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45956.320619444443</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45956.320619444443</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45956.320619444443</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45956.320619444443</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45956.320619444443</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45956.320619444443</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45956.320619444443</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45956.320619444443</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45956.320619444443</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45956.320619444443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45956.320619444443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45956.320619444443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45956.320619444443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45956.320619444443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45956.320619444443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45956.320619444443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45956.320619444443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45956.320619444443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45956.320619444443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45956.320619444443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45956.320619444443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45956.320619444443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45956.320619444443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45956.320619444443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45956.320619444443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45956.320619444443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45956.320619444443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45956.320619444443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45956.320619444443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45956.320619444443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45956.320619444443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45956.320619444443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45956.320619444443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45956.320619444443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45956.320619444443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45956.320619444443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45956.320619444443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45956.320619444443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45956.320619444443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45956.320619444443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45956.320619444443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45956.320619444443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45956.320619444443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45956.320619444443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45956.320619444443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45956.320619444443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45956.320619444443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45956.320619444443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45956.320619444443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45956.320619444443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45956.320619444443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45956.320619444443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45956.320619444443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45956.320619444443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45956.320619444443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45956.320619444443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45956.320619444443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45956.320619444443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45956.320619444443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45956.320619444443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45956.320619444443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45956.320619444443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45956.320619444443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45956.320619444443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45956.320619444443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45956.320619444443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45956.320619444443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45956.320619444443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45956.320619444443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45956.320619444443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45956.320619444443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45956.320619444443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45956.320619444443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45956.320619444443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45956.320619444443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45956.320619444443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45956.320619444443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45956.320619444443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45956.320619444443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45956.320619444443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45956.320619444443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45956.320619444443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45956.320619444443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45956.320619444443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45956.320619444443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45956.320619444443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45956.320619444443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45956.320619444443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45956.320619444443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45956.320619444443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45956.320619444443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45956.320619444443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45956.320619444443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45956.320619444443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45956.320619444443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45956.320619444443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45956.320619444443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45956.320619444443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45956.320619444443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45956.320619444443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45956.320619444443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45956.320619444443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45956.320619444443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45956.320619444443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45956.320619444443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45956.320619444443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45956.320619444443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45956.320619444443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45956.320619444443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45956.320619444443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45956.320619444443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45956.320619444443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45956.320619444443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45956.320619444443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45956.320619444443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45956.320619444443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45956.320619444443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45956.320619444443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45956.320619444443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45956.320619444443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45956.320619444443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45956.320619444443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45956.320619444443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45956.320619444443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45956.320619444443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45956.320619444443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45956.320619444443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45956.320619444443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45956.320619444443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45956.320619444443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45956.320619444443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45956.320619444443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45956.320619444443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45956.320619444443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45956.320619444443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45956.320619444443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45956.320619444443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45956.320619444443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45956.320619444443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45956.320619444443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45956.320619444443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45956.320619444443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45956.320619444443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45956.320619444443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45956.320619444443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45956.320619444443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45956.320619444443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45956.320619444443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45956.320619444443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45956.320619444443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45956.320619444443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45956.320619444443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45956.320619444443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45956.320619444443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45956.320619444443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45956.320619444443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45956.320619444443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45956.320619444443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45956.320619444443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45956.320619444443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45956.320619444443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45956.320619444443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45956.320619444443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45956.320619444443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45956.320619444443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45956.320619444443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45956.320619444443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45956.320619444443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45956.320619444443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45956.320619444443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45956.320619444443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45956.320619444443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45956.320619444443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45956.320619444443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45956.320619444443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45956.320619444443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45956.320619444443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45956.320619444443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45956.320619444443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45956.320619444443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45956.320619444443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45956.320619444443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45956.320619444443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45956.320619444443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45956.320619444443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45956.320619444443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45956.320619444443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45956.320619444443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45956.320619444443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45956.320619444443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45956.320619444443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45956.320619444443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45956.320619444443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45956.320619444443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45956.320619444443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45956.320619444443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45956.320619444443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45956.320619444443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45956.320619444443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45956.320619444443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45956.320619444443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45956.320619444443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45956.320619444443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45956.320619444443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45956.320619444443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45956.320619444443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45956.320619444443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45956.320619444443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45956.320619444443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45956.320619444443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45956.320619444443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45956.320619444443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45956.320619444443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45956.320619444443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45956.320619444443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45956.320619444443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45956.320619444443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45956.320619444443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45956.320619444443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45956.320619444443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45956.320619444443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45956.320619444443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45956.320619444443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45956.320619444443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45956.320619444443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45956.320619444443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45956.320619444443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45956.320619444443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45956.320619444443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45956.320619444443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45956.320619444443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45956.320619444443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45956.320619444443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45956.320619444443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45956.320619444443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45956.320619444443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45956.320619444443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45956.320619444443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45956.320619444443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45956.320619444443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45956.320619444443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45956.320619444443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45956.320619444443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45956.320619444443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45956.320619444443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45956.320619444443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45956.320619444443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45956.320619444443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45956.320619444443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45956.320619444443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45956.320619444443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45956.320619444443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45956.320619444443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45956.320619444443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45956.320619444443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45956.320619444443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45956.320619444443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45956.320619444443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45956.320619444443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45956.320619444443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45956.320619444443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45956.320619444443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45956.320619444443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45956.320619444443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45956.320619444443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45956.320619444443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45956.320619444443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45956.320619444443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45956.320619444443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45956.320619444443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45956.320619444443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45956.320619444443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45956.320619444443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45956.320619444443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45956.320619444443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45956.320619444443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45956.320619444443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45956.320619444443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45956.320619444443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45956.320619444443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45956.320619444443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45956.320619444443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45956.320619444443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45956.320619444443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45956.320619444443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45956.320619444443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45956.320619444443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45956.320619444443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45956.320619444443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45956.320619444443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45956.320619444443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45956.320619444443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45956.320619444443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45956.320619444443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45956.320619444443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45956.320619444443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45956.320619444443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45956.320619444443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45956.320619444443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45956.320619444443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45956.320619444443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45956.320619444443</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45956.320619444443</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45956.320619444443</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45956.320619444443</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45956.320619444443</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45956.320619444443</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45956.320619444443</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45956.320619444443</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45956.320619444443</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45956.320619444443</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45956.320619444443</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45956.320619444443</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45956.320619444443</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45956.320619444443</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45956.320619444443</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45956.320619444443</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45956.320619444443</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45956.320619444443</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45956.320619444443</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45956.320619444443</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45956.320619444443</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45956.320619444443</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45956.320619444443</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45956.320619444443</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45956.320619444443</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45956.320619444443</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45956.320619444443</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45956.320619444443</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45956.320619444443</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3"/>
  <sheetViews>
    <sheetView workbookViewId="0">
      <selection activeCell="J11" sqref="J11"/>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39103</v>
      </c>
      <c r="B2" s="103" t="str">
        <f>IFERROR(VLOOKUP(D2,DB!A:K,11,0),"")</f>
        <v>R6</v>
      </c>
      <c r="C2" s="105">
        <v>1</v>
      </c>
      <c r="D2" s="103" t="s">
        <v>38564</v>
      </c>
      <c r="E2" s="106" t="s">
        <v>38998</v>
      </c>
      <c r="F2" s="107">
        <v>45956.104409722226</v>
      </c>
      <c r="G2" s="77">
        <f ca="1">IFERROR(NOW()-F2,"-")</f>
        <v>0.21620972221717238</v>
      </c>
      <c r="H2" s="107">
        <v>45956.092986111114</v>
      </c>
      <c r="I2" s="103" t="str">
        <f>IFERROR(VLOOKUP(D2,DB!A:F,6,0),"")</f>
        <v>Generator-SG</v>
      </c>
      <c r="J2" s="102" t="str">
        <f>IFERROR(VLOOKUP(D2,DB!A:G,7,0),"")</f>
        <v>Vandalized</v>
      </c>
      <c r="K2" s="108" t="s">
        <v>39104</v>
      </c>
      <c r="L2" s="109" t="str">
        <f>IFERROR(VLOOKUP(D2,DB!A:I,9,0),"")</f>
        <v>Latis</v>
      </c>
    </row>
    <row r="3" spans="1:16383" ht="31.5" customHeight="1">
      <c r="A3" s="104" t="s">
        <v>39105</v>
      </c>
      <c r="B3" s="103" t="str">
        <f>IFERROR(VLOOKUP(D3,DB!A:K,11,0),"")</f>
        <v>R6</v>
      </c>
      <c r="C3" s="105">
        <v>1</v>
      </c>
      <c r="D3" s="103" t="s">
        <v>32967</v>
      </c>
      <c r="E3" s="106"/>
      <c r="F3" s="107"/>
      <c r="G3" s="77">
        <f ca="1">IFERROR(NOW()-F3,"-")</f>
        <v>45956.320619444443</v>
      </c>
      <c r="H3" s="107">
        <v>45956.255972222221</v>
      </c>
      <c r="I3" s="103" t="str">
        <f>IFERROR(VLOOKUP(D3,DB!A:F,6,0),"")</f>
        <v>SCECO</v>
      </c>
      <c r="J3" s="102" t="str">
        <f>IFERROR(VLOOKUP(D3,DB!A:G,7,0),"")</f>
        <v>Dead</v>
      </c>
      <c r="K3" s="108" t="s">
        <v>39106</v>
      </c>
      <c r="L3" s="109" t="str">
        <f>IFERROR(VLOOKUP(D3,DB!A:I,9,0),"")</f>
        <v>Latis</v>
      </c>
    </row>
    <row r="4" spans="1:16383" ht="31.5" customHeight="1">
      <c r="A4" s="104"/>
      <c r="B4" s="103" t="str">
        <f>IFERROR(VLOOKUP(D4,DB!A:K,11,0),"")</f>
        <v/>
      </c>
      <c r="C4" s="105"/>
      <c r="D4" s="103"/>
      <c r="E4" s="106"/>
      <c r="F4" s="107"/>
      <c r="G4" s="77">
        <f ca="1">IFERROR(NOW()-F4,"-")</f>
        <v>45956.320619444443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45956.320619444443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45956.320619444443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45956.320619444443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45956.320619444443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45956.320619444443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45956.320619444443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45956.320619444443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45956.320619444443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45956.320619444443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45956.320619444443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45956.320619444443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45956.320619444443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45956.320619444443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45956.320619444443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45956.320619444443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45956.320619444443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45956.320619444443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45956.320619444443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45956.320619444443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45956.320619444443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45956.320619444443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45956.320619444443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45956.320619444443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45956.320619444443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45956.320619444443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45956.320619444443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45956.320619444443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45956.320619444443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45956.320619444443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45956.320619444443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45956.320619444443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45956.320619444443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45956.320619444443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45956.320619444443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45956.320619444443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45956.320619444443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45956.320619444443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45956.320619444443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45956.320619444443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45956.320619444443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45956.320619444443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45956.320619444443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45956.320619444443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45956.320619444443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45956.320619444443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45956.320619444443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45956.320619444443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45956.320619444443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45956.320619444443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45956.320619444443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45956.320619444443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45956.320619444443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45956.320619444443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45956.320619444443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45956.320619444443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45956.320619444443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45956.320619444443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45956.320619444443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45956.320619444443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45956.320619444443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45956.320619444443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45956.320619444443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45956.320619444443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45956.320619444443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45956.320619444443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45956.320619444443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45956.320619444443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45956.320619444443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45956.320619444443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45956.320619444443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45956.320619444443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45956.320619444443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45956.320619444443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45956.320619444443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45956.320619444443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45956.320619444443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45956.320619444443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45956.320619444443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45956.320619444443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45956.320619444443</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45956.320619444443</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45956.320619444443</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45956.320619444443</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45956.320619444443</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45956.320619444443</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45956.320619444443</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45956.320619444443</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45956.320619444443</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45956.320619444443</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45956.320619444443</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45956.320619444443</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45956.320619444443</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45956.320619444443</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45956.320619444443</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45956.320619444443</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45956.320619444443</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45956.320619444443</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45956.320619444443</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45956.320619444443</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45956.320619444443</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45956.320619444443</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45956.320619444443</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45956.320619444443</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45956.320619444443</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45956.320619444443</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45956.320619444443</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45956.320619444443</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45956.320619444443</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45956.320619444443</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45956.320619444443</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45956.320619444443</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45956.320619444443</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45956.320619444443</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45956.320619444443</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45956.320619444443</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45956.320619444443</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45956.320619444443</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45956.320619444443</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45956.320619444443</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45956.320619444443</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45956.320619444443</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45956.320619444443</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45956.320619444443</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45956.320619444443</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45956.320619444443</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45956.320619444443</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45956.320619444443</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45956.320619444443</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45956.320619444443</v>
      </c>
      <c r="H133" s="107"/>
      <c r="I133" s="103" t="str">
        <f>IFERROR(VLOOKUP(D133,DB!A:F,6,0),"")</f>
        <v/>
      </c>
      <c r="J133" s="102" t="str">
        <f>IFERROR(VLOOKUP(D133,DB!A:G,7,0),"")</f>
        <v/>
      </c>
      <c r="K133" s="108"/>
      <c r="L133" s="109" t="str">
        <f>IFERROR(VLOOKUP(D133,DB!A:I,9,0),"")</f>
        <v/>
      </c>
    </row>
  </sheetData>
  <dataValidations count="2">
    <dataValidation allowBlank="1" showInputMessage="1" showErrorMessage="1" sqref="E1" xr:uid="{380493DB-286A-4683-AF55-C78F04945A49}"/>
    <dataValidation type="list" allowBlank="1" showInputMessage="1" showErrorMessage="1" sqref="E2:E1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2025-10-26T04:42:38Z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